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王如玲" sheetId="7" r:id="rId1"/>
    <sheet name="徐友彬" sheetId="5" r:id="rId2"/>
    <sheet name="陳麗甄" sheetId="4" r:id="rId3"/>
    <sheet name="薛宗明" sheetId="6" r:id="rId4"/>
  </sheets>
  <definedNames>
    <definedName name="_xlnm.Print_Area" localSheetId="0">王如玲!$A$1:$P$13</definedName>
    <definedName name="_xlnm.Print_Area" localSheetId="1">徐友彬!$A$1:$Q$41</definedName>
    <definedName name="_xlnm.Print_Area" localSheetId="2">陳麗甄!$A$1:$Q$14</definedName>
    <definedName name="_xlnm.Print_Area" localSheetId="3">薛宗明!$A$1:$Q$17</definedName>
    <definedName name="_xlnm.Print_Titles" localSheetId="0">王如玲!$1:$2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5" l="1"/>
  <c r="E6" i="5"/>
  <c r="M5" i="5"/>
  <c r="M6" i="5" s="1"/>
  <c r="H5" i="5"/>
  <c r="H6" i="5" s="1"/>
  <c r="F5" i="5"/>
  <c r="J4" i="5"/>
  <c r="E4" i="5"/>
  <c r="M3" i="5"/>
  <c r="M4" i="5" s="1"/>
  <c r="H3" i="5"/>
  <c r="H4" i="5" s="1"/>
  <c r="L6" i="5" l="1"/>
  <c r="G4" i="5"/>
  <c r="G6" i="5"/>
  <c r="N6" i="5" s="1"/>
  <c r="L4" i="5"/>
  <c r="N4" i="5" s="1"/>
  <c r="O7" i="5" s="1"/>
  <c r="J9" i="7" l="1"/>
  <c r="E9" i="7"/>
  <c r="M8" i="7"/>
  <c r="M7" i="7"/>
  <c r="M6" i="7"/>
  <c r="H6" i="7"/>
  <c r="H9" i="7" s="1"/>
  <c r="F6" i="7"/>
  <c r="E5" i="7"/>
  <c r="H4" i="7"/>
  <c r="F4" i="7"/>
  <c r="M3" i="7"/>
  <c r="M5" i="7" s="1"/>
  <c r="L5" i="7" s="1"/>
  <c r="H3" i="7"/>
  <c r="M9" i="7" l="1"/>
  <c r="L9" i="7" s="1"/>
  <c r="G9" i="7"/>
  <c r="N9" i="7" s="1"/>
  <c r="H5" i="7"/>
  <c r="G5" i="7" s="1"/>
  <c r="N5" i="7" s="1"/>
  <c r="O10" i="7" s="1"/>
  <c r="M13" i="6"/>
  <c r="N4" i="6" l="1"/>
  <c r="H4" i="6"/>
  <c r="E4" i="6"/>
  <c r="M4" i="6"/>
  <c r="J4" i="6"/>
  <c r="L4" i="6" s="1"/>
  <c r="J29" i="5"/>
  <c r="J10" i="4"/>
  <c r="M10" i="4"/>
  <c r="K33" i="5"/>
  <c r="K34" i="5" s="1"/>
  <c r="K35" i="5" s="1"/>
  <c r="K36" i="5" s="1"/>
  <c r="J37" i="5"/>
  <c r="M36" i="5"/>
  <c r="M35" i="5"/>
  <c r="M34" i="5"/>
  <c r="M33" i="5"/>
  <c r="M22" i="5"/>
  <c r="M23" i="5"/>
  <c r="K23" i="5"/>
  <c r="K24" i="5" s="1"/>
  <c r="K25" i="5" s="1"/>
  <c r="J13" i="6"/>
  <c r="E13" i="6"/>
  <c r="H12" i="6"/>
  <c r="H11" i="6"/>
  <c r="H10" i="6"/>
  <c r="H9" i="6"/>
  <c r="H8" i="6"/>
  <c r="H7" i="6"/>
  <c r="M6" i="6"/>
  <c r="H6" i="6"/>
  <c r="M5" i="6"/>
  <c r="K5" i="6"/>
  <c r="K6" i="6" s="1"/>
  <c r="H5" i="6"/>
  <c r="F5" i="6"/>
  <c r="F6" i="6" s="1"/>
  <c r="F7" i="6" s="1"/>
  <c r="F8" i="6" s="1"/>
  <c r="F9" i="6" s="1"/>
  <c r="F10" i="6" s="1"/>
  <c r="F11" i="6" s="1"/>
  <c r="F12" i="6" s="1"/>
  <c r="M3" i="6"/>
  <c r="H3" i="6"/>
  <c r="E37" i="5"/>
  <c r="H35" i="5"/>
  <c r="H34" i="5"/>
  <c r="F34" i="5"/>
  <c r="F35" i="5" s="1"/>
  <c r="H33" i="5"/>
  <c r="E29" i="5"/>
  <c r="H28" i="5"/>
  <c r="H27" i="5"/>
  <c r="H26" i="5"/>
  <c r="H25" i="5"/>
  <c r="H24" i="5"/>
  <c r="M25" i="5"/>
  <c r="H23" i="5"/>
  <c r="F23" i="5"/>
  <c r="F24" i="5" s="1"/>
  <c r="F25" i="5" s="1"/>
  <c r="F26" i="5" s="1"/>
  <c r="F27" i="5" s="1"/>
  <c r="F28" i="5" s="1"/>
  <c r="M24" i="5"/>
  <c r="H22" i="5"/>
  <c r="J16" i="5"/>
  <c r="E16" i="5"/>
  <c r="H15" i="5"/>
  <c r="H14" i="5"/>
  <c r="H13" i="5"/>
  <c r="H12" i="5"/>
  <c r="H11" i="5"/>
  <c r="F11" i="5"/>
  <c r="F12" i="5" s="1"/>
  <c r="F13" i="5" s="1"/>
  <c r="F14" i="5" s="1"/>
  <c r="F15" i="5" s="1"/>
  <c r="M10" i="5"/>
  <c r="M16" i="5" s="1"/>
  <c r="H10" i="5"/>
  <c r="E10" i="4"/>
  <c r="H9" i="4"/>
  <c r="H8" i="4"/>
  <c r="H7" i="4"/>
  <c r="M6" i="4"/>
  <c r="H6" i="4"/>
  <c r="M5" i="4"/>
  <c r="H5" i="4"/>
  <c r="M4" i="4"/>
  <c r="H4" i="4"/>
  <c r="M3" i="4"/>
  <c r="K3" i="4"/>
  <c r="K4" i="4" s="1"/>
  <c r="K5" i="4" s="1"/>
  <c r="K6" i="4" s="1"/>
  <c r="H3" i="4"/>
  <c r="F3" i="4"/>
  <c r="F4" i="4" s="1"/>
  <c r="F5" i="4" s="1"/>
  <c r="F6" i="4" s="1"/>
  <c r="F7" i="4" s="1"/>
  <c r="F8" i="4" s="1"/>
  <c r="F9" i="4" s="1"/>
  <c r="M29" i="5" l="1"/>
  <c r="L29" i="5" s="1"/>
  <c r="G4" i="6"/>
  <c r="H13" i="6"/>
  <c r="G13" i="6" s="1"/>
  <c r="L13" i="6"/>
  <c r="N13" i="6" s="1"/>
  <c r="O14" i="6" s="1"/>
  <c r="L10" i="4"/>
  <c r="H10" i="4"/>
  <c r="G10" i="4" s="1"/>
  <c r="M37" i="5"/>
  <c r="L37" i="5" s="1"/>
  <c r="H37" i="5"/>
  <c r="G37" i="5" s="1"/>
  <c r="L16" i="5"/>
  <c r="H16" i="5"/>
  <c r="G16" i="5" s="1"/>
  <c r="H29" i="5"/>
  <c r="G29" i="5" s="1"/>
  <c r="N10" i="4" l="1"/>
  <c r="O11" i="4" s="1"/>
  <c r="N29" i="5"/>
  <c r="O30" i="5" s="1"/>
  <c r="N37" i="5"/>
  <c r="O38" i="5" s="1"/>
  <c r="N16" i="5"/>
  <c r="O17" i="5" s="1"/>
</calcChain>
</file>

<file path=xl/sharedStrings.xml><?xml version="1.0" encoding="utf-8"?>
<sst xmlns="http://schemas.openxmlformats.org/spreadsheetml/2006/main" count="218" uniqueCount="72">
  <si>
    <t>王如玲</t>
    <phoneticPr fontId="1" type="noConversion"/>
  </si>
  <si>
    <t>旺詮公司</t>
  </si>
  <si>
    <t>奇力新公司</t>
  </si>
  <si>
    <t>美磊公司</t>
    <phoneticPr fontId="1" type="noConversion"/>
  </si>
  <si>
    <t>被告</t>
    <phoneticPr fontId="1" type="noConversion"/>
  </si>
  <si>
    <t>買進</t>
    <phoneticPr fontId="1" type="noConversion"/>
  </si>
  <si>
    <t>日期</t>
    <phoneticPr fontId="1" type="noConversion"/>
  </si>
  <si>
    <t>累計股數</t>
    <phoneticPr fontId="1" type="noConversion"/>
  </si>
  <si>
    <t>賣出</t>
    <phoneticPr fontId="1" type="noConversion"/>
  </si>
  <si>
    <t>下單證券
帳戶及帳號</t>
    <phoneticPr fontId="1" type="noConversion"/>
  </si>
  <si>
    <t>證據出處</t>
    <phoneticPr fontId="1" type="noConversion"/>
  </si>
  <si>
    <t>本人
群益金鼎證券
新店分公司
0206995</t>
    <phoneticPr fontId="1" type="noConversion"/>
  </si>
  <si>
    <t>股票名稱</t>
    <phoneticPr fontId="1" type="noConversion"/>
  </si>
  <si>
    <t>買進小計</t>
    <phoneticPr fontId="1" type="noConversion"/>
  </si>
  <si>
    <t>賣出小計</t>
    <phoneticPr fontId="1" type="noConversion"/>
  </si>
  <si>
    <t>徐友彬</t>
    <phoneticPr fontId="1" type="noConversion"/>
  </si>
  <si>
    <t>本人
華南永昌證券
古亭分公司
41376</t>
    <phoneticPr fontId="1" type="noConversion"/>
  </si>
  <si>
    <t>陳麗甄</t>
    <phoneticPr fontId="1" type="noConversion"/>
  </si>
  <si>
    <t>本人
元大證券
大同分公司
4561705</t>
    <phoneticPr fontId="1" type="noConversion"/>
  </si>
  <si>
    <t>旺詮公司</t>
    <phoneticPr fontId="1" type="noConversion"/>
  </si>
  <si>
    <t>賣出小計</t>
    <phoneticPr fontId="1" type="noConversion"/>
  </si>
  <si>
    <t>賣出小計</t>
    <phoneticPr fontId="1" type="noConversion"/>
  </si>
  <si>
    <t>買進小計</t>
    <phoneticPr fontId="1" type="noConversion"/>
  </si>
  <si>
    <t>賣出合計</t>
    <phoneticPr fontId="1" type="noConversion"/>
  </si>
  <si>
    <t>備註</t>
    <phoneticPr fontId="1" type="noConversion"/>
  </si>
  <si>
    <t>君耀公司</t>
    <phoneticPr fontId="1" type="noConversion"/>
  </si>
  <si>
    <t>買進小計</t>
    <phoneticPr fontId="1" type="noConversion"/>
  </si>
  <si>
    <t>賣出小計</t>
    <phoneticPr fontId="1" type="noConversion"/>
  </si>
  <si>
    <t>1、陳麗甄107年7月3日刑事自白暨自首狀暨所附客戶交易明細表（107偵15725卷一第217頁）
2、證交所106年6月6日臺證密字第1060401589號函文暨所附特定人買賣所有有價證券明細表（107偵15725卷一第553頁）</t>
    <phoneticPr fontId="1" type="noConversion"/>
  </si>
  <si>
    <t>薛宗明</t>
    <phoneticPr fontId="1" type="noConversion"/>
  </si>
  <si>
    <t>姊姊薛淑蓉
元大證券
大同分公司
4561527</t>
    <phoneticPr fontId="1" type="noConversion"/>
  </si>
  <si>
    <t xml:space="preserve">姊姊薛淑蓉
永豐金證券
松山分公司
1419956
(原帳號為419956)
</t>
    <phoneticPr fontId="1" type="noConversion"/>
  </si>
  <si>
    <t>1、薛宗明107年7月3日刑事陳述意見暨自首狀所附薛淑蓉證券交易明細表（107偵15725卷一第195頁）
2、薛淑蓉設於元大證券公司帳號4561527號帳戶之客戶歷史交易明細表（107偵15725卷二第256頁）</t>
    <phoneticPr fontId="1" type="noConversion"/>
  </si>
  <si>
    <t>1、薛宗明107年7月3日刑事陳述意見暨自首狀所附薛淑蓉證券交易明細表（107偵15725卷一第197-199頁）
2、薛淑蓉設於永豐金證券公司帳號419956號帳戶之客戶買賣對帳單（107偵15725卷二第239-240頁）</t>
    <phoneticPr fontId="1" type="noConversion"/>
  </si>
  <si>
    <t>君耀公司</t>
    <phoneticPr fontId="1" type="noConversion"/>
  </si>
  <si>
    <t>帛漢公司</t>
    <phoneticPr fontId="1" type="noConversion"/>
  </si>
  <si>
    <t>1、王如玲設於群益金鼎證券公司新店分公司帳號206995號帳戶之分戶歷史帳列印資料（107偵15725卷一第701頁）
2、證交所106年6月6日臺證密字第1060401589號函文暨所附特定人買賣所有有價證券明細表（107偵15725卷一第557頁）</t>
    <phoneticPr fontId="1" type="noConversion"/>
  </si>
  <si>
    <t>犯罪所得</t>
    <phoneticPr fontId="1" type="noConversion"/>
  </si>
  <si>
    <t xml:space="preserve"> </t>
    <phoneticPr fontId="1" type="noConversion"/>
  </si>
  <si>
    <t>1、徐友彬設於華南永昌證券帳號41376號帳戶之分戶歷史帳列印資料（107他1924卷二第103頁）
2、證交所106年6月6日臺證密字第1060401589號函文暨所附特定人買賣所有有價證券明細表（107偵15725卷一第555頁）
3、華南永昌證券公司108年12月16日函文暨所附帳號查詢交易委託紀錄（107偵24611卷第57-59頁）</t>
    <phoneticPr fontId="1" type="noConversion"/>
  </si>
  <si>
    <t>本人
華南永昌證券
古亭分公司
41376</t>
    <phoneticPr fontId="1" type="noConversion"/>
  </si>
  <si>
    <t>股數
(A)</t>
    <phoneticPr fontId="1" type="noConversion"/>
  </si>
  <si>
    <t>股數
(D)</t>
    <phoneticPr fontId="1" type="noConversion"/>
  </si>
  <si>
    <t>(平均)每股價格
(C)=(B)/(A)</t>
    <phoneticPr fontId="1" type="noConversion"/>
  </si>
  <si>
    <t>金額
(B)</t>
    <phoneticPr fontId="1" type="noConversion"/>
  </si>
  <si>
    <t>金額
(E)</t>
    <phoneticPr fontId="1" type="noConversion"/>
  </si>
  <si>
    <t>(平均)每股價格
(F)=(E)/(D)</t>
    <phoneticPr fontId="1" type="noConversion"/>
  </si>
  <si>
    <t>實際獲利
(G)=(A)*[(F)-(C)]</t>
    <phoneticPr fontId="1" type="noConversion"/>
  </si>
  <si>
    <t>1、證交所106年6月6日臺證密字第1060401589號函文暨所附特定人買賣所有有價證券明細表（107偵15725卷一第557頁）
2、王如玲設於群益金鼎證券公司新店分公司帳號206995號帳戶之分戶歷史帳列印資料（107偵15725卷一第699頁）</t>
    <phoneticPr fontId="1" type="noConversion"/>
  </si>
  <si>
    <t>註：</t>
    <phoneticPr fontId="1" type="noConversion"/>
  </si>
  <si>
    <t>旺詮公司</t>
    <phoneticPr fontId="1" type="noConversion"/>
  </si>
  <si>
    <t>奇力新公司</t>
    <phoneticPr fontId="1" type="noConversion"/>
  </si>
  <si>
    <t>元</t>
    <phoneticPr fontId="1" type="noConversion"/>
  </si>
  <si>
    <t>1、被告均係因股價反應重大消息而出售股票，故以出售之平均每股價格計算實際獲利。</t>
    <phoneticPr fontId="1" type="noConversion"/>
  </si>
  <si>
    <t>被告均係因股價反應重大消息而出售股票，故以出售之平均每股價格計算實際獲利。</t>
    <phoneticPr fontId="1" type="noConversion"/>
  </si>
  <si>
    <t>備註：</t>
    <phoneticPr fontId="1" type="noConversion"/>
  </si>
  <si>
    <t>陳麗甄買賣旺詮公司，合計獲利</t>
    <phoneticPr fontId="1" type="noConversion"/>
  </si>
  <si>
    <t>徐友彬買賣美磊公司，合計獲利</t>
    <phoneticPr fontId="1" type="noConversion"/>
  </si>
  <si>
    <t>徐友彬買賣君耀公司，合計獲利</t>
    <phoneticPr fontId="1" type="noConversion"/>
  </si>
  <si>
    <t>徐友彬買賣帛漢公司，合計獲利</t>
    <phoneticPr fontId="1" type="noConversion"/>
  </si>
  <si>
    <t>薛宗明買賣君耀公司，合計獲利</t>
    <phoneticPr fontId="1" type="noConversion"/>
  </si>
  <si>
    <t>起訴書將出售均價及獲利金額，分別誤載為55.36元及170,940元</t>
    <phoneticPr fontId="1" type="noConversion"/>
  </si>
  <si>
    <t>1、證交所&lt;SRB320&gt;特定人買賣所有有價證券明細表（107偵15725卷一第555頁）
2、證交所106年6月6日臺證密字第1060401589號函文暨所附股票交易分析意見書（107偵15725卷二第38-39頁）
3、證交所106年6月6日臺證密字第1060401589號函所附光碟片&lt;附件十五&gt;資料夾中之&lt;SRB322_甲追蹤奇力新&gt; word檔案（107偵15725光碟片存放袋）</t>
    <phoneticPr fontId="1" type="noConversion"/>
  </si>
  <si>
    <t xml:space="preserve">徐友彬設於華南永昌證券帳號41376號帳戶之個人對帳單（107偵15725卷二第267頁）
</t>
    <phoneticPr fontId="1" type="noConversion"/>
  </si>
  <si>
    <t xml:space="preserve">徐友彬設於華南永昌證券帳號41376號帳戶之個人對帳單（107偵15725卷二第269頁）
</t>
    <phoneticPr fontId="1" type="noConversion"/>
  </si>
  <si>
    <t xml:space="preserve">徐友彬設於華南永昌證券帳號41376號帳戶之個人對帳單（107偵15725卷二第271頁）
</t>
    <phoneticPr fontId="1" type="noConversion"/>
  </si>
  <si>
    <t>1、起訴書將獲利金額誤載為110,600元。
2、薛宗明用姊姊薛淑蓉永豐金證券帳戶買賣君耀公司股票之情形為賣超，犯罪所得係以8,000股*(平均賣價-平均買價)作計算。</t>
    <phoneticPr fontId="1" type="noConversion"/>
  </si>
  <si>
    <t xml:space="preserve">1、起訴書漏列107/4/30分別賣出2,000股及8,000股之交易。
2、起訴書將獲利金額誤載為59,680元。
3、徐友彬華南永昌帳戶買賣君耀公司股票之情形為賣超，犯罪所得係以8,000股*(平均賣價-平均買價)作計算。
</t>
    <phoneticPr fontId="1" type="noConversion"/>
  </si>
  <si>
    <t>徐友彬華南永昌帳戶買賣帛漢公司股票之情形為賣超，犯罪所得係以3,000股*(平均賣價-平均買價)作計算。</t>
    <phoneticPr fontId="1" type="noConversion"/>
  </si>
  <si>
    <t>王如玲買賣旺詮公司及奇力新公司，合計獲利</t>
    <phoneticPr fontId="1" type="noConversion"/>
  </si>
  <si>
    <t>徐友彬華南永昌帳戶買賣奇力新公司股票之情形為賣超，犯罪所得係以5,000股*(平均賣價-平均買價)作計算。</t>
    <phoneticPr fontId="1" type="noConversion"/>
  </si>
  <si>
    <t>徐友彬買賣旺詮公司及奇力新公司，合計獲利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</si>
</sst>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404]e/m/d;@"/>
    <numFmt numFmtId="178" formatCode="0.00_);[Red]\(0.00\)"/>
    <numFmt numFmtId="179" formatCode="#,##0.0_);[Red]\(#,##0.0\)"/>
    <numFmt numFmtId="180" formatCode="0.000_);[Red]\(0.000\)"/>
    <numFmt numFmtId="181" formatCode="0.0000_);[Red]\(0.0000\)"/>
  </numFmts>
  <fonts count="2" x14ac:knownFonts="1">
    <font>
      <sz val="11"/>
      <color theme="1"/>
      <name val="新細明體"/>
      <family val="2"/>
      <scheme val="minor"/>
    </font>
    <font>
      <sz val="9"/>
      <name val="新細明體"/>
      <family val="3"/>
      <charset val="136"/>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0" xfId="0" applyAlignment="1">
      <alignment vertical="center"/>
    </xf>
    <xf numFmtId="177" fontId="0" fillId="0" borderId="0" xfId="0" applyNumberFormat="1" applyAlignment="1">
      <alignment vertical="center"/>
    </xf>
    <xf numFmtId="0" fontId="0" fillId="0" borderId="0" xfId="0" applyAlignment="1">
      <alignment horizontal="center" vertical="center"/>
    </xf>
    <xf numFmtId="177" fontId="0" fillId="0" borderId="1" xfId="0" applyNumberFormat="1" applyBorder="1" applyAlignment="1">
      <alignment horizontal="center" vertical="center"/>
    </xf>
    <xf numFmtId="0" fontId="0" fillId="0" borderId="0" xfId="0" applyAlignment="1">
      <alignment vertical="center" wrapText="1"/>
    </xf>
    <xf numFmtId="176" fontId="0" fillId="0" borderId="0" xfId="0" applyNumberFormat="1" applyAlignment="1">
      <alignment vertical="center"/>
    </xf>
    <xf numFmtId="176" fontId="0" fillId="0" borderId="1" xfId="0" applyNumberFormat="1" applyBorder="1" applyAlignment="1">
      <alignment vertical="center"/>
    </xf>
    <xf numFmtId="0" fontId="0" fillId="0" borderId="1" xfId="0" applyBorder="1" applyAlignment="1">
      <alignment vertical="center" wrapText="1"/>
    </xf>
    <xf numFmtId="0" fontId="0" fillId="0" borderId="5" xfId="0" applyBorder="1" applyAlignment="1">
      <alignment vertical="center" wrapText="1"/>
    </xf>
    <xf numFmtId="178" fontId="0" fillId="0" borderId="1" xfId="0" applyNumberFormat="1" applyBorder="1" applyAlignment="1">
      <alignment vertical="center"/>
    </xf>
    <xf numFmtId="178" fontId="0" fillId="0" borderId="0" xfId="0" applyNumberFormat="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176" fontId="0" fillId="0" borderId="0" xfId="0" applyNumberFormat="1" applyBorder="1" applyAlignment="1">
      <alignment vertical="center"/>
    </xf>
    <xf numFmtId="178" fontId="0" fillId="0" borderId="0" xfId="0" applyNumberFormat="1" applyBorder="1" applyAlignment="1">
      <alignment vertical="center"/>
    </xf>
    <xf numFmtId="0" fontId="0" fillId="0" borderId="0" xfId="0" applyBorder="1" applyAlignment="1">
      <alignment vertical="center" wrapText="1"/>
    </xf>
    <xf numFmtId="176" fontId="0" fillId="0" borderId="1" xfId="0" applyNumberFormat="1" applyBorder="1" applyAlignment="1">
      <alignment horizontal="center" vertical="center"/>
    </xf>
    <xf numFmtId="176" fontId="0" fillId="0" borderId="5" xfId="0" applyNumberFormat="1" applyBorder="1" applyAlignment="1">
      <alignment vertical="center"/>
    </xf>
    <xf numFmtId="178"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6" xfId="0" applyNumberFormat="1" applyBorder="1" applyAlignment="1">
      <alignment vertical="center"/>
    </xf>
    <xf numFmtId="0" fontId="0" fillId="0" borderId="6" xfId="0" applyBorder="1" applyAlignment="1">
      <alignment vertical="center" wrapText="1"/>
    </xf>
    <xf numFmtId="179" fontId="0" fillId="0" borderId="1" xfId="0" applyNumberFormat="1" applyBorder="1" applyAlignment="1">
      <alignment vertical="center"/>
    </xf>
    <xf numFmtId="0" fontId="0" fillId="0" borderId="0" xfId="0" applyAlignment="1">
      <alignment horizontal="right" vertical="center"/>
    </xf>
    <xf numFmtId="177" fontId="0" fillId="0" borderId="0" xfId="0" applyNumberFormat="1" applyAlignment="1">
      <alignment horizontal="center" vertical="center"/>
    </xf>
    <xf numFmtId="0" fontId="0" fillId="0" borderId="0" xfId="0" applyBorder="1" applyAlignment="1">
      <alignment horizontal="center" vertical="center"/>
    </xf>
    <xf numFmtId="176" fontId="0" fillId="0" borderId="8" xfId="0" applyNumberFormat="1" applyBorder="1" applyAlignment="1">
      <alignment vertical="center"/>
    </xf>
    <xf numFmtId="0" fontId="0" fillId="0" borderId="9" xfId="0" applyBorder="1" applyAlignment="1">
      <alignment vertical="center" wrapText="1"/>
    </xf>
    <xf numFmtId="0" fontId="0" fillId="0" borderId="0" xfId="0" applyFill="1" applyAlignment="1">
      <alignment vertical="center"/>
    </xf>
    <xf numFmtId="0" fontId="0" fillId="0" borderId="8" xfId="0" applyBorder="1" applyAlignment="1">
      <alignment vertical="center" wrapText="1"/>
    </xf>
    <xf numFmtId="0" fontId="0" fillId="0" borderId="5"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80" fontId="0" fillId="0" borderId="1" xfId="0" applyNumberFormat="1" applyBorder="1" applyAlignment="1">
      <alignment vertical="center"/>
    </xf>
    <xf numFmtId="181" fontId="0" fillId="0" borderId="1" xfId="0" applyNumberFormat="1" applyBorder="1" applyAlignment="1">
      <alignment vertical="center"/>
    </xf>
    <xf numFmtId="0" fontId="0" fillId="0" borderId="7" xfId="0" applyBorder="1" applyAlignment="1">
      <alignment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176" fontId="0" fillId="0" borderId="1" xfId="0" applyNumberFormat="1" applyBorder="1" applyAlignment="1">
      <alignment horizontal="center"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xf>
    <xf numFmtId="0" fontId="0" fillId="0" borderId="7" xfId="0"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workbookViewId="0">
      <selection activeCell="N5" sqref="N5"/>
    </sheetView>
  </sheetViews>
  <sheetFormatPr defaultRowHeight="15.75" x14ac:dyDescent="0.25"/>
  <cols>
    <col min="1" max="1" width="8.5703125" style="1" bestFit="1" customWidth="1"/>
    <col min="2" max="2" width="17.140625" style="1" customWidth="1"/>
    <col min="3" max="3" width="12.7109375" style="1" bestFit="1" customWidth="1"/>
    <col min="4" max="4" width="12.7109375" style="25" bestFit="1" customWidth="1"/>
    <col min="5" max="5" width="11" style="6" bestFit="1" customWidth="1"/>
    <col min="6" max="6" width="11" style="6" hidden="1" customWidth="1"/>
    <col min="7" max="7" width="15" style="11" customWidth="1"/>
    <col min="8" max="8" width="11" style="6" bestFit="1" customWidth="1"/>
    <col min="9" max="9" width="11" style="25" bestFit="1" customWidth="1"/>
    <col min="10" max="10" width="11" style="6" bestFit="1" customWidth="1"/>
    <col min="11" max="11" width="11" style="6" hidden="1" customWidth="1"/>
    <col min="12" max="12" width="15.7109375" style="11" customWidth="1"/>
    <col min="13" max="13" width="10.5703125" style="6" bestFit="1" customWidth="1"/>
    <col min="14" max="14" width="18.5703125" style="6" customWidth="1"/>
    <col min="15" max="15" width="10.28515625" style="6" customWidth="1"/>
    <col min="16" max="16" width="31.85546875" style="5" customWidth="1"/>
    <col min="17" max="16384" width="9.140625" style="1"/>
  </cols>
  <sheetData>
    <row r="1" spans="1:16" s="3" customFormat="1" x14ac:dyDescent="0.25">
      <c r="A1" s="45" t="s">
        <v>4</v>
      </c>
      <c r="B1" s="44" t="s">
        <v>9</v>
      </c>
      <c r="C1" s="44" t="s">
        <v>12</v>
      </c>
      <c r="D1" s="45" t="s">
        <v>5</v>
      </c>
      <c r="E1" s="45"/>
      <c r="F1" s="45"/>
      <c r="G1" s="45"/>
      <c r="H1" s="45"/>
      <c r="I1" s="43" t="s">
        <v>8</v>
      </c>
      <c r="J1" s="43"/>
      <c r="K1" s="43"/>
      <c r="L1" s="43"/>
      <c r="M1" s="43"/>
      <c r="N1" s="47" t="s">
        <v>47</v>
      </c>
      <c r="O1" s="43" t="s">
        <v>37</v>
      </c>
      <c r="P1" s="44" t="s">
        <v>10</v>
      </c>
    </row>
    <row r="2" spans="1:16" s="3" customFormat="1" ht="31.5" x14ac:dyDescent="0.25">
      <c r="A2" s="45"/>
      <c r="B2" s="45"/>
      <c r="C2" s="44"/>
      <c r="D2" s="4" t="s">
        <v>6</v>
      </c>
      <c r="E2" s="37" t="s">
        <v>41</v>
      </c>
      <c r="F2" s="36" t="s">
        <v>7</v>
      </c>
      <c r="G2" s="19" t="s">
        <v>43</v>
      </c>
      <c r="H2" s="37" t="s">
        <v>44</v>
      </c>
      <c r="I2" s="4" t="s">
        <v>6</v>
      </c>
      <c r="J2" s="37" t="s">
        <v>42</v>
      </c>
      <c r="K2" s="36" t="s">
        <v>7</v>
      </c>
      <c r="L2" s="19" t="s">
        <v>46</v>
      </c>
      <c r="M2" s="37" t="s">
        <v>45</v>
      </c>
      <c r="N2" s="43"/>
      <c r="O2" s="43"/>
      <c r="P2" s="44"/>
    </row>
    <row r="3" spans="1:16" ht="79.5" customHeight="1" x14ac:dyDescent="0.25">
      <c r="A3" s="45" t="s">
        <v>0</v>
      </c>
      <c r="B3" s="44" t="s">
        <v>11</v>
      </c>
      <c r="C3" s="45" t="s">
        <v>19</v>
      </c>
      <c r="D3" s="4">
        <v>42755</v>
      </c>
      <c r="E3" s="7">
        <v>2000</v>
      </c>
      <c r="F3" s="7">
        <v>2000</v>
      </c>
      <c r="G3" s="10">
        <v>47.6</v>
      </c>
      <c r="H3" s="7">
        <f>E3*G3</f>
        <v>95200</v>
      </c>
      <c r="I3" s="4">
        <v>42759</v>
      </c>
      <c r="J3" s="7">
        <v>5000</v>
      </c>
      <c r="K3" s="7">
        <v>5000</v>
      </c>
      <c r="L3" s="10">
        <v>52.5</v>
      </c>
      <c r="M3" s="7">
        <f>J3*L3</f>
        <v>262500</v>
      </c>
      <c r="N3" s="7"/>
      <c r="O3" s="7"/>
      <c r="P3" s="46" t="s">
        <v>36</v>
      </c>
    </row>
    <row r="4" spans="1:16" ht="79.5" customHeight="1" x14ac:dyDescent="0.25">
      <c r="A4" s="45"/>
      <c r="B4" s="44"/>
      <c r="C4" s="45"/>
      <c r="D4" s="4">
        <v>42755</v>
      </c>
      <c r="E4" s="7">
        <v>3000</v>
      </c>
      <c r="F4" s="7">
        <f>F3+E4</f>
        <v>5000</v>
      </c>
      <c r="G4" s="10">
        <v>47.55</v>
      </c>
      <c r="H4" s="7">
        <f>E4*G4</f>
        <v>142650</v>
      </c>
      <c r="I4" s="4"/>
      <c r="J4" s="7"/>
      <c r="K4" s="7"/>
      <c r="L4" s="10"/>
      <c r="M4" s="7"/>
      <c r="N4" s="7"/>
      <c r="O4" s="7"/>
      <c r="P4" s="46"/>
    </row>
    <row r="5" spans="1:16" ht="32.25" customHeight="1" x14ac:dyDescent="0.25">
      <c r="A5" s="45"/>
      <c r="B5" s="44"/>
      <c r="C5" s="45"/>
      <c r="D5" s="4" t="s">
        <v>13</v>
      </c>
      <c r="E5" s="7">
        <f>SUM(E3:E4)</f>
        <v>5000</v>
      </c>
      <c r="F5" s="7"/>
      <c r="G5" s="38">
        <f>H5/E5</f>
        <v>47.57</v>
      </c>
      <c r="H5" s="7">
        <f>SUM(H3:H4)</f>
        <v>237850</v>
      </c>
      <c r="I5" s="4" t="s">
        <v>20</v>
      </c>
      <c r="J5" s="7">
        <v>5000</v>
      </c>
      <c r="K5" s="7"/>
      <c r="L5" s="10">
        <f>M5/J5</f>
        <v>52.5</v>
      </c>
      <c r="M5" s="7">
        <f>SUM(M3:M4)</f>
        <v>262500</v>
      </c>
      <c r="N5" s="7">
        <f>E5*(L5-G5)</f>
        <v>24650</v>
      </c>
      <c r="O5" s="7"/>
      <c r="P5" s="8"/>
    </row>
    <row r="6" spans="1:16" ht="51.75" customHeight="1" x14ac:dyDescent="0.25">
      <c r="A6" s="45" t="s">
        <v>0</v>
      </c>
      <c r="B6" s="44" t="s">
        <v>11</v>
      </c>
      <c r="C6" s="45" t="s">
        <v>2</v>
      </c>
      <c r="D6" s="4">
        <v>42752</v>
      </c>
      <c r="E6" s="7">
        <v>7000</v>
      </c>
      <c r="F6" s="7">
        <f>E6</f>
        <v>7000</v>
      </c>
      <c r="G6" s="10">
        <v>70</v>
      </c>
      <c r="H6" s="7">
        <f>E6*G6</f>
        <v>490000</v>
      </c>
      <c r="I6" s="4">
        <v>42773</v>
      </c>
      <c r="J6" s="7">
        <v>10000</v>
      </c>
      <c r="K6" s="7" t="s">
        <v>38</v>
      </c>
      <c r="L6" s="10">
        <v>82</v>
      </c>
      <c r="M6" s="7">
        <f>J6*L6</f>
        <v>820000</v>
      </c>
      <c r="N6" s="7"/>
      <c r="O6" s="7"/>
      <c r="P6" s="46" t="s">
        <v>48</v>
      </c>
    </row>
    <row r="7" spans="1:16" ht="51.75" customHeight="1" x14ac:dyDescent="0.25">
      <c r="A7" s="45"/>
      <c r="B7" s="44"/>
      <c r="C7" s="45"/>
      <c r="D7" s="4"/>
      <c r="E7" s="7"/>
      <c r="F7" s="7"/>
      <c r="G7" s="10"/>
      <c r="H7" s="7"/>
      <c r="I7" s="4">
        <v>42779</v>
      </c>
      <c r="J7" s="7">
        <v>6000</v>
      </c>
      <c r="K7" s="7"/>
      <c r="L7" s="10">
        <v>84</v>
      </c>
      <c r="M7" s="7">
        <f t="shared" ref="M7:M8" si="0">J7*L7</f>
        <v>504000</v>
      </c>
      <c r="N7" s="7"/>
      <c r="O7" s="7"/>
      <c r="P7" s="46"/>
    </row>
    <row r="8" spans="1:16" ht="51.75" customHeight="1" x14ac:dyDescent="0.25">
      <c r="A8" s="45"/>
      <c r="B8" s="44"/>
      <c r="C8" s="45"/>
      <c r="D8" s="4"/>
      <c r="E8" s="7"/>
      <c r="F8" s="7"/>
      <c r="G8" s="10"/>
      <c r="H8" s="7"/>
      <c r="I8" s="4">
        <v>42779</v>
      </c>
      <c r="J8" s="7">
        <v>4000</v>
      </c>
      <c r="K8" s="7"/>
      <c r="L8" s="10">
        <v>84.2</v>
      </c>
      <c r="M8" s="7">
        <f t="shared" si="0"/>
        <v>336800</v>
      </c>
      <c r="N8" s="7"/>
      <c r="O8" s="7"/>
      <c r="P8" s="46"/>
    </row>
    <row r="9" spans="1:16" ht="32.25" customHeight="1" x14ac:dyDescent="0.25">
      <c r="A9" s="45"/>
      <c r="B9" s="44"/>
      <c r="C9" s="45"/>
      <c r="D9" s="4" t="s">
        <v>13</v>
      </c>
      <c r="E9" s="7">
        <f>SUM(E6:E6)</f>
        <v>7000</v>
      </c>
      <c r="F9" s="7"/>
      <c r="G9" s="10">
        <f>H9/E9</f>
        <v>70</v>
      </c>
      <c r="H9" s="7">
        <f>SUM(H6:H6)</f>
        <v>490000</v>
      </c>
      <c r="I9" s="4" t="s">
        <v>14</v>
      </c>
      <c r="J9" s="7">
        <f>SUM(J6:J8)</f>
        <v>20000</v>
      </c>
      <c r="K9" s="7"/>
      <c r="L9" s="38">
        <f>M9/J9</f>
        <v>83.04</v>
      </c>
      <c r="M9" s="7">
        <f>SUM(M6:M8)</f>
        <v>1660800</v>
      </c>
      <c r="N9" s="7">
        <f>E9*(L9-G9)</f>
        <v>91280.000000000044</v>
      </c>
      <c r="O9" s="7"/>
      <c r="P9" s="8"/>
    </row>
    <row r="10" spans="1:16" ht="30.75" customHeight="1" x14ac:dyDescent="0.25">
      <c r="A10" s="48" t="s">
        <v>69</v>
      </c>
      <c r="B10" s="49"/>
      <c r="C10" s="49"/>
      <c r="D10" s="49"/>
      <c r="E10" s="49"/>
      <c r="F10" s="49"/>
      <c r="G10" s="49"/>
      <c r="H10" s="49"/>
      <c r="I10" s="49"/>
      <c r="J10" s="49"/>
      <c r="K10" s="49"/>
      <c r="L10" s="49"/>
      <c r="M10" s="49"/>
      <c r="N10" s="49"/>
      <c r="O10" s="27">
        <f>N5+N9</f>
        <v>115930.00000000004</v>
      </c>
      <c r="P10" s="28" t="s">
        <v>52</v>
      </c>
    </row>
    <row r="11" spans="1:16" x14ac:dyDescent="0.25">
      <c r="A11" s="26"/>
      <c r="B11" s="26"/>
      <c r="C11" s="26"/>
      <c r="D11" s="13"/>
      <c r="E11" s="14"/>
      <c r="F11" s="14"/>
      <c r="G11" s="15"/>
      <c r="H11" s="14"/>
      <c r="I11" s="13"/>
      <c r="J11" s="14"/>
      <c r="K11" s="14"/>
      <c r="L11" s="15"/>
      <c r="M11" s="14"/>
      <c r="N11" s="14"/>
      <c r="O11" s="14"/>
      <c r="P11" s="16"/>
    </row>
    <row r="12" spans="1:16" x14ac:dyDescent="0.25">
      <c r="A12" s="26"/>
      <c r="B12" s="26"/>
      <c r="C12" s="26"/>
      <c r="D12" s="13"/>
      <c r="E12" s="14"/>
      <c r="F12" s="14"/>
      <c r="G12" s="15"/>
      <c r="H12" s="14"/>
      <c r="I12" s="13"/>
      <c r="J12" s="14"/>
      <c r="K12" s="14"/>
      <c r="L12" s="15"/>
      <c r="M12" s="14"/>
      <c r="N12" s="14"/>
      <c r="O12" s="14"/>
      <c r="P12" s="16"/>
    </row>
    <row r="13" spans="1:16" ht="23.25" customHeight="1" x14ac:dyDescent="0.25">
      <c r="A13" s="24" t="s">
        <v>49</v>
      </c>
      <c r="B13" s="29" t="s">
        <v>53</v>
      </c>
    </row>
  </sheetData>
  <mergeCells count="17">
    <mergeCell ref="A10:N10"/>
    <mergeCell ref="A6:A9"/>
    <mergeCell ref="B6:B9"/>
    <mergeCell ref="C6:C9"/>
    <mergeCell ref="P6:P8"/>
    <mergeCell ref="O1:O2"/>
    <mergeCell ref="P1:P2"/>
    <mergeCell ref="A3:A5"/>
    <mergeCell ref="B3:B5"/>
    <mergeCell ref="C3:C5"/>
    <mergeCell ref="P3:P4"/>
    <mergeCell ref="A1:A2"/>
    <mergeCell ref="B1:B2"/>
    <mergeCell ref="C1:C2"/>
    <mergeCell ref="D1:H1"/>
    <mergeCell ref="I1:M1"/>
    <mergeCell ref="N1:N2"/>
  </mergeCells>
  <phoneticPr fontId="1" type="noConversion"/>
  <pageMargins left="0.23622047244094491" right="0.23622047244094491" top="0.74803149606299213" bottom="0.74803149606299213" header="0.31496062992125984" footer="0.31496062992125984"/>
  <pageSetup paperSize="9" scale="79" fitToHeight="0" orientation="landscape" r:id="rId1"/>
  <headerFooter>
    <oddHeader>&amp;L附表一：王如玲犯罪所得計算表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C1" zoomScaleNormal="100" workbookViewId="0">
      <selection activeCell="I12" sqref="I12"/>
    </sheetView>
  </sheetViews>
  <sheetFormatPr defaultRowHeight="15.75" x14ac:dyDescent="0.25"/>
  <cols>
    <col min="1" max="1" width="8.5703125" style="1" bestFit="1" customWidth="1"/>
    <col min="2" max="2" width="17.140625" style="1" customWidth="1"/>
    <col min="3" max="3" width="12.7109375" style="1" bestFit="1" customWidth="1"/>
    <col min="4" max="4" width="12.7109375" style="25" bestFit="1" customWidth="1"/>
    <col min="5" max="5" width="11" style="6" bestFit="1" customWidth="1"/>
    <col min="6" max="6" width="11" style="6" hidden="1" customWidth="1"/>
    <col min="7" max="7" width="15" style="11" customWidth="1"/>
    <col min="8" max="8" width="11" style="6" bestFit="1" customWidth="1"/>
    <col min="9" max="9" width="11" style="25" bestFit="1" customWidth="1"/>
    <col min="10" max="10" width="11" style="6" bestFit="1" customWidth="1"/>
    <col min="11" max="11" width="11" style="6" hidden="1" customWidth="1"/>
    <col min="12" max="12" width="15.7109375" style="11" customWidth="1"/>
    <col min="13" max="13" width="10.5703125" style="6" bestFit="1" customWidth="1"/>
    <col min="14" max="14" width="18.5703125" style="6" customWidth="1"/>
    <col min="15" max="15" width="10.28515625" style="6" customWidth="1"/>
    <col min="16" max="16" width="31.85546875" style="5" customWidth="1"/>
    <col min="17" max="17" width="18.28515625" style="1" customWidth="1"/>
    <col min="18" max="18" width="9.140625" style="12"/>
    <col min="19" max="16384" width="9.140625" style="1"/>
  </cols>
  <sheetData>
    <row r="1" spans="1:18" s="3" customFormat="1" x14ac:dyDescent="0.25">
      <c r="A1" s="45" t="s">
        <v>4</v>
      </c>
      <c r="B1" s="44" t="s">
        <v>9</v>
      </c>
      <c r="C1" s="44" t="s">
        <v>12</v>
      </c>
      <c r="D1" s="45" t="s">
        <v>5</v>
      </c>
      <c r="E1" s="45"/>
      <c r="F1" s="45"/>
      <c r="G1" s="45"/>
      <c r="H1" s="45"/>
      <c r="I1" s="43" t="s">
        <v>8</v>
      </c>
      <c r="J1" s="43"/>
      <c r="K1" s="43"/>
      <c r="L1" s="43"/>
      <c r="M1" s="43"/>
      <c r="N1" s="47" t="s">
        <v>47</v>
      </c>
      <c r="O1" s="43" t="s">
        <v>37</v>
      </c>
      <c r="P1" s="44" t="s">
        <v>10</v>
      </c>
      <c r="Q1" s="45" t="s">
        <v>24</v>
      </c>
    </row>
    <row r="2" spans="1:18" s="3" customFormat="1" ht="31.5" x14ac:dyDescent="0.25">
      <c r="A2" s="45"/>
      <c r="B2" s="45"/>
      <c r="C2" s="44"/>
      <c r="D2" s="4" t="s">
        <v>6</v>
      </c>
      <c r="E2" s="37" t="s">
        <v>41</v>
      </c>
      <c r="F2" s="36" t="s">
        <v>7</v>
      </c>
      <c r="G2" s="19" t="s">
        <v>43</v>
      </c>
      <c r="H2" s="37" t="s">
        <v>44</v>
      </c>
      <c r="I2" s="4" t="s">
        <v>6</v>
      </c>
      <c r="J2" s="37" t="s">
        <v>42</v>
      </c>
      <c r="K2" s="36" t="s">
        <v>7</v>
      </c>
      <c r="L2" s="19" t="s">
        <v>46</v>
      </c>
      <c r="M2" s="37" t="s">
        <v>45</v>
      </c>
      <c r="N2" s="43"/>
      <c r="O2" s="43"/>
      <c r="P2" s="44"/>
      <c r="Q2" s="45"/>
    </row>
    <row r="3" spans="1:18" ht="173.25" x14ac:dyDescent="0.25">
      <c r="A3" s="45" t="s">
        <v>15</v>
      </c>
      <c r="B3" s="44" t="s">
        <v>16</v>
      </c>
      <c r="C3" s="45" t="s">
        <v>50</v>
      </c>
      <c r="D3" s="4">
        <v>42755</v>
      </c>
      <c r="E3" s="7">
        <v>10000</v>
      </c>
      <c r="F3" s="7">
        <v>10000</v>
      </c>
      <c r="G3" s="10">
        <v>47.5</v>
      </c>
      <c r="H3" s="7">
        <f>E3*G3</f>
        <v>475000</v>
      </c>
      <c r="I3" s="4">
        <v>42759</v>
      </c>
      <c r="J3" s="7">
        <v>10000</v>
      </c>
      <c r="K3" s="7">
        <v>10000</v>
      </c>
      <c r="L3" s="10">
        <v>52.5</v>
      </c>
      <c r="M3" s="7">
        <f>J3*L3</f>
        <v>525000</v>
      </c>
      <c r="N3" s="7"/>
      <c r="O3" s="7"/>
      <c r="P3" s="8" t="s">
        <v>39</v>
      </c>
      <c r="Q3" s="59"/>
      <c r="R3" s="1"/>
    </row>
    <row r="4" spans="1:18" ht="32.25" customHeight="1" x14ac:dyDescent="0.25">
      <c r="A4" s="45"/>
      <c r="B4" s="44"/>
      <c r="C4" s="45"/>
      <c r="D4" s="4" t="s">
        <v>13</v>
      </c>
      <c r="E4" s="7">
        <f>SUM(E3)</f>
        <v>10000</v>
      </c>
      <c r="F4" s="7"/>
      <c r="G4" s="10">
        <f>H4/E4</f>
        <v>47.5</v>
      </c>
      <c r="H4" s="7">
        <f>SUM(H3)</f>
        <v>475000</v>
      </c>
      <c r="I4" s="4" t="s">
        <v>21</v>
      </c>
      <c r="J4" s="7">
        <f>SUM(J3)</f>
        <v>10000</v>
      </c>
      <c r="K4" s="7"/>
      <c r="L4" s="10">
        <f>M4/J4</f>
        <v>52.5</v>
      </c>
      <c r="M4" s="7">
        <f>SUM(M3)</f>
        <v>525000</v>
      </c>
      <c r="N4" s="7">
        <f>E4*(L4-G4)</f>
        <v>50000</v>
      </c>
      <c r="O4" s="7"/>
      <c r="P4" s="8"/>
      <c r="Q4" s="59"/>
      <c r="R4" s="1"/>
    </row>
    <row r="5" spans="1:18" ht="189" x14ac:dyDescent="0.25">
      <c r="A5" s="53" t="s">
        <v>15</v>
      </c>
      <c r="B5" s="44" t="s">
        <v>40</v>
      </c>
      <c r="C5" s="53" t="s">
        <v>51</v>
      </c>
      <c r="D5" s="4">
        <v>42752</v>
      </c>
      <c r="E5" s="7">
        <v>5000</v>
      </c>
      <c r="F5" s="7">
        <f>E5</f>
        <v>5000</v>
      </c>
      <c r="G5" s="10">
        <v>69.900000000000006</v>
      </c>
      <c r="H5" s="7">
        <f>E5*G5</f>
        <v>349500</v>
      </c>
      <c r="I5" s="4">
        <v>42773</v>
      </c>
      <c r="J5" s="7">
        <v>12000</v>
      </c>
      <c r="K5" s="7">
        <v>12000</v>
      </c>
      <c r="L5" s="10">
        <v>83.2</v>
      </c>
      <c r="M5" s="7">
        <f t="shared" ref="M5" si="0">J5*L5</f>
        <v>998400</v>
      </c>
      <c r="N5" s="7"/>
      <c r="O5" s="7"/>
      <c r="P5" s="8" t="s">
        <v>62</v>
      </c>
      <c r="Q5" s="46" t="s">
        <v>70</v>
      </c>
    </row>
    <row r="6" spans="1:18" ht="30.75" customHeight="1" x14ac:dyDescent="0.25">
      <c r="A6" s="55"/>
      <c r="B6" s="44"/>
      <c r="C6" s="55"/>
      <c r="D6" s="4" t="s">
        <v>22</v>
      </c>
      <c r="E6" s="7">
        <f>SUM(E5)</f>
        <v>5000</v>
      </c>
      <c r="F6" s="7"/>
      <c r="G6" s="10">
        <f>H6/E6</f>
        <v>69.900000000000006</v>
      </c>
      <c r="H6" s="7">
        <f>SUM(H5)</f>
        <v>349500</v>
      </c>
      <c r="I6" s="4" t="s">
        <v>14</v>
      </c>
      <c r="J6" s="7">
        <f>SUM(J5:J5)</f>
        <v>12000</v>
      </c>
      <c r="K6" s="7"/>
      <c r="L6" s="10">
        <f>M6/J6</f>
        <v>83.2</v>
      </c>
      <c r="M6" s="7">
        <f>SUM(M5:M5)</f>
        <v>998400</v>
      </c>
      <c r="N6" s="7">
        <f>E6*(L6-G6)</f>
        <v>66499.999999999985</v>
      </c>
      <c r="O6" s="7"/>
      <c r="P6" s="8"/>
      <c r="Q6" s="46"/>
    </row>
    <row r="7" spans="1:18" ht="30.75" customHeight="1" x14ac:dyDescent="0.25">
      <c r="A7" s="48" t="s">
        <v>71</v>
      </c>
      <c r="B7" s="49"/>
      <c r="C7" s="49"/>
      <c r="D7" s="49"/>
      <c r="E7" s="49"/>
      <c r="F7" s="49"/>
      <c r="G7" s="49"/>
      <c r="H7" s="49"/>
      <c r="I7" s="49"/>
      <c r="J7" s="49"/>
      <c r="K7" s="49"/>
      <c r="L7" s="49"/>
      <c r="M7" s="49"/>
      <c r="N7" s="49"/>
      <c r="O7" s="27">
        <f>N4+N6</f>
        <v>116499.99999999999</v>
      </c>
      <c r="P7" s="28" t="s">
        <v>52</v>
      </c>
      <c r="Q7" s="46"/>
    </row>
    <row r="8" spans="1:18" s="3" customFormat="1" x14ac:dyDescent="0.25">
      <c r="A8" s="45" t="s">
        <v>4</v>
      </c>
      <c r="B8" s="44" t="s">
        <v>9</v>
      </c>
      <c r="C8" s="44" t="s">
        <v>12</v>
      </c>
      <c r="D8" s="45" t="s">
        <v>5</v>
      </c>
      <c r="E8" s="45"/>
      <c r="F8" s="45"/>
      <c r="G8" s="45"/>
      <c r="H8" s="45"/>
      <c r="I8" s="43" t="s">
        <v>8</v>
      </c>
      <c r="J8" s="43"/>
      <c r="K8" s="43"/>
      <c r="L8" s="43"/>
      <c r="M8" s="43"/>
      <c r="N8" s="47" t="s">
        <v>47</v>
      </c>
      <c r="O8" s="43" t="s">
        <v>37</v>
      </c>
      <c r="P8" s="44" t="s">
        <v>10</v>
      </c>
      <c r="R8" s="26"/>
    </row>
    <row r="9" spans="1:18" s="3" customFormat="1" ht="31.5" x14ac:dyDescent="0.25">
      <c r="A9" s="45"/>
      <c r="B9" s="45"/>
      <c r="C9" s="44"/>
      <c r="D9" s="4" t="s">
        <v>6</v>
      </c>
      <c r="E9" s="42" t="s">
        <v>41</v>
      </c>
      <c r="F9" s="41" t="s">
        <v>7</v>
      </c>
      <c r="G9" s="19" t="s">
        <v>43</v>
      </c>
      <c r="H9" s="42" t="s">
        <v>44</v>
      </c>
      <c r="I9" s="4" t="s">
        <v>6</v>
      </c>
      <c r="J9" s="42" t="s">
        <v>42</v>
      </c>
      <c r="K9" s="41" t="s">
        <v>7</v>
      </c>
      <c r="L9" s="19" t="s">
        <v>46</v>
      </c>
      <c r="M9" s="42" t="s">
        <v>45</v>
      </c>
      <c r="N9" s="43"/>
      <c r="O9" s="43"/>
      <c r="P9" s="44"/>
      <c r="R9" s="26"/>
    </row>
    <row r="10" spans="1:18" ht="31.5" customHeight="1" x14ac:dyDescent="0.25">
      <c r="A10" s="45" t="s">
        <v>15</v>
      </c>
      <c r="B10" s="44" t="s">
        <v>16</v>
      </c>
      <c r="C10" s="45" t="s">
        <v>3</v>
      </c>
      <c r="D10" s="4">
        <v>43095</v>
      </c>
      <c r="E10" s="7">
        <v>5000</v>
      </c>
      <c r="F10" s="7">
        <v>5000</v>
      </c>
      <c r="G10" s="10">
        <v>63.8</v>
      </c>
      <c r="H10" s="7">
        <f t="shared" ref="H10:H15" si="1">E10*G10</f>
        <v>319000</v>
      </c>
      <c r="I10" s="4">
        <v>43105</v>
      </c>
      <c r="J10" s="7">
        <v>11000</v>
      </c>
      <c r="K10" s="7">
        <v>11000</v>
      </c>
      <c r="L10" s="10">
        <v>74.099999999999994</v>
      </c>
      <c r="M10" s="7">
        <f>J10*L10</f>
        <v>815099.99999999988</v>
      </c>
      <c r="N10" s="7"/>
      <c r="O10" s="7"/>
      <c r="P10" s="46" t="s">
        <v>63</v>
      </c>
    </row>
    <row r="11" spans="1:18" ht="31.5" customHeight="1" x14ac:dyDescent="0.25">
      <c r="A11" s="45"/>
      <c r="B11" s="44"/>
      <c r="C11" s="45"/>
      <c r="D11" s="4">
        <v>43095</v>
      </c>
      <c r="E11" s="7">
        <v>2000</v>
      </c>
      <c r="F11" s="7">
        <f>F10+E11</f>
        <v>7000</v>
      </c>
      <c r="G11" s="10">
        <v>63.6</v>
      </c>
      <c r="H11" s="7">
        <f t="shared" si="1"/>
        <v>127200</v>
      </c>
      <c r="I11" s="4"/>
      <c r="J11" s="7"/>
      <c r="K11" s="7"/>
      <c r="L11" s="10"/>
      <c r="M11" s="7"/>
      <c r="N11" s="7"/>
      <c r="O11" s="7"/>
      <c r="P11" s="46"/>
    </row>
    <row r="12" spans="1:18" ht="31.5" customHeight="1" x14ac:dyDescent="0.25">
      <c r="A12" s="45"/>
      <c r="B12" s="44"/>
      <c r="C12" s="45"/>
      <c r="D12" s="4">
        <v>43095</v>
      </c>
      <c r="E12" s="7">
        <v>1000</v>
      </c>
      <c r="F12" s="7">
        <f>F11+E12</f>
        <v>8000</v>
      </c>
      <c r="G12" s="10">
        <v>63.6</v>
      </c>
      <c r="H12" s="7">
        <f t="shared" si="1"/>
        <v>63600</v>
      </c>
      <c r="I12" s="4"/>
      <c r="J12" s="7"/>
      <c r="K12" s="7"/>
      <c r="L12" s="10"/>
      <c r="M12" s="7"/>
      <c r="N12" s="7"/>
      <c r="O12" s="7"/>
      <c r="P12" s="46"/>
    </row>
    <row r="13" spans="1:18" ht="31.5" customHeight="1" x14ac:dyDescent="0.25">
      <c r="A13" s="45"/>
      <c r="B13" s="44"/>
      <c r="C13" s="45"/>
      <c r="D13" s="4">
        <v>43095</v>
      </c>
      <c r="E13" s="7">
        <v>1000</v>
      </c>
      <c r="F13" s="7">
        <f>F12+E13</f>
        <v>9000</v>
      </c>
      <c r="G13" s="10">
        <v>63.5</v>
      </c>
      <c r="H13" s="7">
        <f t="shared" si="1"/>
        <v>63500</v>
      </c>
      <c r="I13" s="4"/>
      <c r="J13" s="7"/>
      <c r="K13" s="7"/>
      <c r="L13" s="10"/>
      <c r="M13" s="7"/>
      <c r="N13" s="7"/>
      <c r="O13" s="7"/>
      <c r="P13" s="46"/>
    </row>
    <row r="14" spans="1:18" ht="31.5" customHeight="1" x14ac:dyDescent="0.25">
      <c r="A14" s="45"/>
      <c r="B14" s="44"/>
      <c r="C14" s="45"/>
      <c r="D14" s="4">
        <v>43095</v>
      </c>
      <c r="E14" s="7">
        <v>1000</v>
      </c>
      <c r="F14" s="7">
        <f>F13+E14</f>
        <v>10000</v>
      </c>
      <c r="G14" s="10">
        <v>63.4</v>
      </c>
      <c r="H14" s="7">
        <f t="shared" si="1"/>
        <v>63400</v>
      </c>
      <c r="I14" s="4"/>
      <c r="J14" s="7"/>
      <c r="K14" s="7"/>
      <c r="L14" s="10"/>
      <c r="M14" s="7"/>
      <c r="N14" s="7"/>
      <c r="O14" s="7"/>
      <c r="P14" s="46"/>
    </row>
    <row r="15" spans="1:18" ht="31.5" customHeight="1" x14ac:dyDescent="0.25">
      <c r="A15" s="45"/>
      <c r="B15" s="44"/>
      <c r="C15" s="45"/>
      <c r="D15" s="4">
        <v>43098</v>
      </c>
      <c r="E15" s="7">
        <v>1000</v>
      </c>
      <c r="F15" s="7">
        <f>F14+E15</f>
        <v>11000</v>
      </c>
      <c r="G15" s="10">
        <v>62.6</v>
      </c>
      <c r="H15" s="7">
        <f t="shared" si="1"/>
        <v>62600</v>
      </c>
      <c r="I15" s="4"/>
      <c r="J15" s="7"/>
      <c r="K15" s="7"/>
      <c r="L15" s="10"/>
      <c r="M15" s="7"/>
      <c r="N15" s="7"/>
      <c r="O15" s="7"/>
      <c r="P15" s="46"/>
    </row>
    <row r="16" spans="1:18" ht="31.5" customHeight="1" x14ac:dyDescent="0.25">
      <c r="A16" s="45"/>
      <c r="B16" s="44"/>
      <c r="C16" s="45"/>
      <c r="D16" s="4" t="s">
        <v>13</v>
      </c>
      <c r="E16" s="7">
        <f>SUM(E10:E15)</f>
        <v>11000</v>
      </c>
      <c r="F16" s="7"/>
      <c r="G16" s="39">
        <f>H16/E16</f>
        <v>63.572727272727271</v>
      </c>
      <c r="H16" s="7">
        <f>SUM(H10:H15)</f>
        <v>699300</v>
      </c>
      <c r="I16" s="4" t="s">
        <v>20</v>
      </c>
      <c r="J16" s="7">
        <f>SUM(J10:J15)</f>
        <v>11000</v>
      </c>
      <c r="K16" s="7"/>
      <c r="L16" s="10">
        <f>M16/J16</f>
        <v>74.099999999999994</v>
      </c>
      <c r="M16" s="7">
        <f>SUM(M10:M15)</f>
        <v>815099.99999999988</v>
      </c>
      <c r="N16" s="7">
        <f>E16*(L16-G16)</f>
        <v>115799.99999999996</v>
      </c>
      <c r="O16" s="7"/>
      <c r="P16" s="8"/>
    </row>
    <row r="17" spans="1:18" ht="31.5" customHeight="1" x14ac:dyDescent="0.25">
      <c r="A17" s="48" t="s">
        <v>57</v>
      </c>
      <c r="B17" s="49"/>
      <c r="C17" s="49"/>
      <c r="D17" s="49"/>
      <c r="E17" s="49"/>
      <c r="F17" s="49"/>
      <c r="G17" s="49"/>
      <c r="H17" s="49"/>
      <c r="I17" s="49"/>
      <c r="J17" s="49"/>
      <c r="K17" s="49"/>
      <c r="L17" s="49"/>
      <c r="M17" s="49"/>
      <c r="N17" s="49"/>
      <c r="O17" s="27">
        <f>N16</f>
        <v>115799.99999999996</v>
      </c>
      <c r="P17" s="28" t="s">
        <v>52</v>
      </c>
    </row>
    <row r="18" spans="1:18" x14ac:dyDescent="0.25">
      <c r="A18" s="31"/>
      <c r="B18" s="31"/>
      <c r="C18" s="31"/>
      <c r="D18" s="33"/>
      <c r="E18" s="31"/>
      <c r="F18" s="31"/>
      <c r="G18" s="31"/>
      <c r="H18" s="31"/>
      <c r="I18" s="33"/>
      <c r="J18" s="31"/>
      <c r="K18" s="31"/>
      <c r="L18" s="31"/>
      <c r="M18" s="31"/>
      <c r="N18" s="31"/>
      <c r="O18" s="18"/>
      <c r="P18" s="9"/>
      <c r="Q18" s="12"/>
    </row>
    <row r="19" spans="1:18" x14ac:dyDescent="0.25">
      <c r="A19" s="32"/>
      <c r="B19" s="32"/>
      <c r="C19" s="32"/>
      <c r="D19" s="34"/>
      <c r="E19" s="32"/>
      <c r="F19" s="32"/>
      <c r="G19" s="32"/>
      <c r="H19" s="32"/>
      <c r="I19" s="34"/>
      <c r="J19" s="32"/>
      <c r="K19" s="32"/>
      <c r="L19" s="32"/>
      <c r="M19" s="32"/>
      <c r="N19" s="32"/>
      <c r="O19" s="21"/>
      <c r="P19" s="22"/>
      <c r="Q19" s="12"/>
    </row>
    <row r="20" spans="1:18" s="3" customFormat="1" x14ac:dyDescent="0.25">
      <c r="A20" s="45" t="s">
        <v>4</v>
      </c>
      <c r="B20" s="44" t="s">
        <v>9</v>
      </c>
      <c r="C20" s="44" t="s">
        <v>12</v>
      </c>
      <c r="D20" s="45" t="s">
        <v>5</v>
      </c>
      <c r="E20" s="45"/>
      <c r="F20" s="45"/>
      <c r="G20" s="45"/>
      <c r="H20" s="45"/>
      <c r="I20" s="43" t="s">
        <v>8</v>
      </c>
      <c r="J20" s="43"/>
      <c r="K20" s="43"/>
      <c r="L20" s="43"/>
      <c r="M20" s="43"/>
      <c r="N20" s="47" t="s">
        <v>47</v>
      </c>
      <c r="O20" s="43" t="s">
        <v>37</v>
      </c>
      <c r="P20" s="44" t="s">
        <v>10</v>
      </c>
      <c r="Q20" s="45" t="s">
        <v>24</v>
      </c>
      <c r="R20" s="26"/>
    </row>
    <row r="21" spans="1:18" s="3" customFormat="1" ht="31.5" x14ac:dyDescent="0.25">
      <c r="A21" s="45"/>
      <c r="B21" s="45"/>
      <c r="C21" s="44"/>
      <c r="D21" s="4" t="s">
        <v>6</v>
      </c>
      <c r="E21" s="20" t="s">
        <v>41</v>
      </c>
      <c r="F21" s="17" t="s">
        <v>7</v>
      </c>
      <c r="G21" s="19" t="s">
        <v>43</v>
      </c>
      <c r="H21" s="20" t="s">
        <v>44</v>
      </c>
      <c r="I21" s="4" t="s">
        <v>6</v>
      </c>
      <c r="J21" s="20" t="s">
        <v>42</v>
      </c>
      <c r="K21" s="17" t="s">
        <v>7</v>
      </c>
      <c r="L21" s="19" t="s">
        <v>46</v>
      </c>
      <c r="M21" s="20" t="s">
        <v>45</v>
      </c>
      <c r="N21" s="43"/>
      <c r="O21" s="43"/>
      <c r="P21" s="44"/>
      <c r="Q21" s="45"/>
      <c r="R21" s="26"/>
    </row>
    <row r="22" spans="1:18" ht="31.5" customHeight="1" x14ac:dyDescent="0.25">
      <c r="A22" s="53" t="s">
        <v>15</v>
      </c>
      <c r="B22" s="56" t="s">
        <v>16</v>
      </c>
      <c r="C22" s="53" t="s">
        <v>34</v>
      </c>
      <c r="D22" s="4">
        <v>43214</v>
      </c>
      <c r="E22" s="7">
        <v>1000</v>
      </c>
      <c r="F22" s="7">
        <v>1000</v>
      </c>
      <c r="G22" s="10">
        <v>61.4</v>
      </c>
      <c r="H22" s="7">
        <f t="shared" ref="H22:H28" si="2">E22*G22</f>
        <v>61400</v>
      </c>
      <c r="I22" s="4">
        <v>43220</v>
      </c>
      <c r="J22" s="7">
        <v>2000</v>
      </c>
      <c r="K22" s="7">
        <v>2000</v>
      </c>
      <c r="L22" s="10">
        <v>72.400000000000006</v>
      </c>
      <c r="M22" s="7">
        <f t="shared" ref="M22:M23" si="3">J22*L22</f>
        <v>144800</v>
      </c>
      <c r="N22" s="7"/>
      <c r="O22" s="7"/>
      <c r="P22" s="50" t="s">
        <v>64</v>
      </c>
      <c r="Q22" s="50" t="s">
        <v>67</v>
      </c>
    </row>
    <row r="23" spans="1:18" ht="31.5" customHeight="1" x14ac:dyDescent="0.25">
      <c r="A23" s="54"/>
      <c r="B23" s="57"/>
      <c r="C23" s="54"/>
      <c r="D23" s="4">
        <v>43216</v>
      </c>
      <c r="E23" s="7">
        <v>1000</v>
      </c>
      <c r="F23" s="7">
        <f t="shared" ref="F23:F28" si="4">F22+E23</f>
        <v>2000</v>
      </c>
      <c r="G23" s="10">
        <v>64</v>
      </c>
      <c r="H23" s="7">
        <f t="shared" si="2"/>
        <v>64000</v>
      </c>
      <c r="I23" s="4">
        <v>43220</v>
      </c>
      <c r="J23" s="7">
        <v>8000</v>
      </c>
      <c r="K23" s="7">
        <f>K22+J23</f>
        <v>10000</v>
      </c>
      <c r="L23" s="10">
        <v>72.400000000000006</v>
      </c>
      <c r="M23" s="7">
        <f t="shared" si="3"/>
        <v>579200</v>
      </c>
      <c r="N23" s="7"/>
      <c r="O23" s="7"/>
      <c r="P23" s="51"/>
      <c r="Q23" s="51"/>
    </row>
    <row r="24" spans="1:18" ht="31.5" customHeight="1" x14ac:dyDescent="0.25">
      <c r="A24" s="54"/>
      <c r="B24" s="57"/>
      <c r="C24" s="54"/>
      <c r="D24" s="4">
        <v>43217</v>
      </c>
      <c r="E24" s="7">
        <v>1000</v>
      </c>
      <c r="F24" s="7">
        <f t="shared" si="4"/>
        <v>3000</v>
      </c>
      <c r="G24" s="10">
        <v>64.8</v>
      </c>
      <c r="H24" s="7">
        <f t="shared" si="2"/>
        <v>64800</v>
      </c>
      <c r="I24" s="4">
        <v>43222</v>
      </c>
      <c r="J24" s="7">
        <v>4000</v>
      </c>
      <c r="K24" s="7">
        <f t="shared" ref="K24:K25" si="5">K23+J24</f>
        <v>14000</v>
      </c>
      <c r="L24" s="10">
        <v>72.3</v>
      </c>
      <c r="M24" s="7">
        <f>J24*L24</f>
        <v>289200</v>
      </c>
      <c r="N24" s="7"/>
      <c r="O24" s="7"/>
      <c r="P24" s="51"/>
      <c r="Q24" s="51"/>
    </row>
    <row r="25" spans="1:18" ht="31.5" customHeight="1" x14ac:dyDescent="0.25">
      <c r="A25" s="54"/>
      <c r="B25" s="57"/>
      <c r="C25" s="54"/>
      <c r="D25" s="4">
        <v>43217</v>
      </c>
      <c r="E25" s="7">
        <v>1000</v>
      </c>
      <c r="F25" s="7">
        <f t="shared" si="4"/>
        <v>4000</v>
      </c>
      <c r="G25" s="10">
        <v>65.5</v>
      </c>
      <c r="H25" s="7">
        <f t="shared" si="2"/>
        <v>65500</v>
      </c>
      <c r="I25" s="4">
        <v>43222</v>
      </c>
      <c r="J25" s="7">
        <v>4000</v>
      </c>
      <c r="K25" s="7">
        <f t="shared" si="5"/>
        <v>18000</v>
      </c>
      <c r="L25" s="10">
        <v>72.2</v>
      </c>
      <c r="M25" s="7">
        <f>J25*L25</f>
        <v>288800</v>
      </c>
      <c r="N25" s="7"/>
      <c r="O25" s="7"/>
      <c r="P25" s="51"/>
      <c r="Q25" s="51"/>
    </row>
    <row r="26" spans="1:18" ht="31.5" customHeight="1" x14ac:dyDescent="0.25">
      <c r="A26" s="54"/>
      <c r="B26" s="57"/>
      <c r="C26" s="54"/>
      <c r="D26" s="4">
        <v>43217</v>
      </c>
      <c r="E26" s="7">
        <v>1000</v>
      </c>
      <c r="F26" s="7">
        <f t="shared" si="4"/>
        <v>5000</v>
      </c>
      <c r="G26" s="10">
        <v>65.599999999999994</v>
      </c>
      <c r="H26" s="7">
        <f t="shared" si="2"/>
        <v>65600</v>
      </c>
      <c r="I26" s="4"/>
      <c r="J26" s="7"/>
      <c r="K26" s="7"/>
      <c r="L26" s="10"/>
      <c r="M26" s="7"/>
      <c r="N26" s="7"/>
      <c r="O26" s="7"/>
      <c r="P26" s="51"/>
      <c r="Q26" s="51"/>
    </row>
    <row r="27" spans="1:18" ht="31.5" customHeight="1" x14ac:dyDescent="0.25">
      <c r="A27" s="54"/>
      <c r="B27" s="57"/>
      <c r="C27" s="54"/>
      <c r="D27" s="4">
        <v>43217</v>
      </c>
      <c r="E27" s="7">
        <v>1000</v>
      </c>
      <c r="F27" s="7">
        <f t="shared" si="4"/>
        <v>6000</v>
      </c>
      <c r="G27" s="10">
        <v>65.900000000000006</v>
      </c>
      <c r="H27" s="7">
        <f t="shared" si="2"/>
        <v>65900</v>
      </c>
      <c r="I27" s="4"/>
      <c r="J27" s="7"/>
      <c r="K27" s="7"/>
      <c r="L27" s="10"/>
      <c r="M27" s="7"/>
      <c r="N27" s="7"/>
      <c r="O27" s="7"/>
      <c r="P27" s="51"/>
      <c r="Q27" s="51"/>
    </row>
    <row r="28" spans="1:18" ht="31.5" customHeight="1" x14ac:dyDescent="0.25">
      <c r="A28" s="54"/>
      <c r="B28" s="57"/>
      <c r="C28" s="54"/>
      <c r="D28" s="4">
        <v>43217</v>
      </c>
      <c r="E28" s="7">
        <v>2000</v>
      </c>
      <c r="F28" s="7">
        <f t="shared" si="4"/>
        <v>8000</v>
      </c>
      <c r="G28" s="10">
        <v>65.900000000000006</v>
      </c>
      <c r="H28" s="7">
        <f t="shared" si="2"/>
        <v>131800</v>
      </c>
      <c r="I28" s="4"/>
      <c r="J28" s="7"/>
      <c r="K28" s="7"/>
      <c r="L28" s="10"/>
      <c r="M28" s="7"/>
      <c r="N28" s="7"/>
      <c r="O28" s="7"/>
      <c r="P28" s="52"/>
      <c r="Q28" s="51"/>
    </row>
    <row r="29" spans="1:18" ht="31.5" customHeight="1" x14ac:dyDescent="0.25">
      <c r="A29" s="55"/>
      <c r="B29" s="58"/>
      <c r="C29" s="55"/>
      <c r="D29" s="4" t="s">
        <v>13</v>
      </c>
      <c r="E29" s="7">
        <f>SUM(E22:E28)</f>
        <v>8000</v>
      </c>
      <c r="F29" s="7"/>
      <c r="G29" s="39">
        <f>H29/E29</f>
        <v>64.875</v>
      </c>
      <c r="H29" s="7">
        <f>SUM(H22:H28)</f>
        <v>519000</v>
      </c>
      <c r="I29" s="4" t="s">
        <v>20</v>
      </c>
      <c r="J29" s="7">
        <f>SUM(J22:J28)</f>
        <v>18000</v>
      </c>
      <c r="K29" s="7"/>
      <c r="L29" s="39">
        <f>M29/J29</f>
        <v>72.333333333333329</v>
      </c>
      <c r="M29" s="7">
        <f>SUM(M22:M28)</f>
        <v>1302000</v>
      </c>
      <c r="N29" s="7">
        <f>E29*(L29-G29)</f>
        <v>59666.666666666628</v>
      </c>
      <c r="O29" s="7"/>
      <c r="P29" s="8"/>
      <c r="Q29" s="51"/>
    </row>
    <row r="30" spans="1:18" ht="31.5" customHeight="1" x14ac:dyDescent="0.25">
      <c r="A30" s="48" t="s">
        <v>58</v>
      </c>
      <c r="B30" s="49"/>
      <c r="C30" s="49"/>
      <c r="D30" s="49"/>
      <c r="E30" s="49"/>
      <c r="F30" s="49"/>
      <c r="G30" s="49"/>
      <c r="H30" s="49"/>
      <c r="I30" s="49"/>
      <c r="J30" s="49"/>
      <c r="K30" s="49"/>
      <c r="L30" s="49"/>
      <c r="M30" s="49"/>
      <c r="N30" s="49"/>
      <c r="O30" s="27">
        <f>N29</f>
        <v>59666.666666666628</v>
      </c>
      <c r="P30" s="28" t="s">
        <v>52</v>
      </c>
      <c r="Q30" s="52"/>
    </row>
    <row r="31" spans="1:18" s="3" customFormat="1" x14ac:dyDescent="0.25">
      <c r="A31" s="45" t="s">
        <v>4</v>
      </c>
      <c r="B31" s="44" t="s">
        <v>9</v>
      </c>
      <c r="C31" s="44" t="s">
        <v>12</v>
      </c>
      <c r="D31" s="45" t="s">
        <v>5</v>
      </c>
      <c r="E31" s="45"/>
      <c r="F31" s="45"/>
      <c r="G31" s="45"/>
      <c r="H31" s="45"/>
      <c r="I31" s="43" t="s">
        <v>8</v>
      </c>
      <c r="J31" s="43"/>
      <c r="K31" s="43"/>
      <c r="L31" s="43"/>
      <c r="M31" s="43"/>
      <c r="N31" s="47" t="s">
        <v>47</v>
      </c>
      <c r="O31" s="43" t="s">
        <v>37</v>
      </c>
      <c r="P31" s="44" t="s">
        <v>10</v>
      </c>
      <c r="Q31" s="45" t="s">
        <v>24</v>
      </c>
      <c r="R31" s="26"/>
    </row>
    <row r="32" spans="1:18" s="3" customFormat="1" ht="31.5" x14ac:dyDescent="0.25">
      <c r="A32" s="45"/>
      <c r="B32" s="45"/>
      <c r="C32" s="44"/>
      <c r="D32" s="4" t="s">
        <v>6</v>
      </c>
      <c r="E32" s="20" t="s">
        <v>41</v>
      </c>
      <c r="F32" s="17" t="s">
        <v>7</v>
      </c>
      <c r="G32" s="19" t="s">
        <v>43</v>
      </c>
      <c r="H32" s="20" t="s">
        <v>44</v>
      </c>
      <c r="I32" s="4" t="s">
        <v>6</v>
      </c>
      <c r="J32" s="20" t="s">
        <v>42</v>
      </c>
      <c r="K32" s="17" t="s">
        <v>7</v>
      </c>
      <c r="L32" s="19" t="s">
        <v>46</v>
      </c>
      <c r="M32" s="20" t="s">
        <v>45</v>
      </c>
      <c r="N32" s="43"/>
      <c r="O32" s="43"/>
      <c r="P32" s="44"/>
      <c r="Q32" s="45"/>
      <c r="R32" s="26"/>
    </row>
    <row r="33" spans="1:17" ht="31.5" customHeight="1" x14ac:dyDescent="0.25">
      <c r="A33" s="53" t="s">
        <v>15</v>
      </c>
      <c r="B33" s="56" t="s">
        <v>16</v>
      </c>
      <c r="C33" s="53" t="s">
        <v>35</v>
      </c>
      <c r="D33" s="4">
        <v>43263</v>
      </c>
      <c r="E33" s="7">
        <v>1000</v>
      </c>
      <c r="F33" s="7">
        <v>1000</v>
      </c>
      <c r="G33" s="10">
        <v>73.2</v>
      </c>
      <c r="H33" s="7">
        <f>E33*G33</f>
        <v>73200</v>
      </c>
      <c r="I33" s="4">
        <v>43292</v>
      </c>
      <c r="J33" s="7">
        <v>2000</v>
      </c>
      <c r="K33" s="7">
        <f>2000</f>
        <v>2000</v>
      </c>
      <c r="L33" s="10">
        <v>74.8</v>
      </c>
      <c r="M33" s="7">
        <f>J33*L33</f>
        <v>149600</v>
      </c>
      <c r="N33" s="7"/>
      <c r="O33" s="7"/>
      <c r="P33" s="50" t="s">
        <v>65</v>
      </c>
      <c r="Q33" s="46" t="s">
        <v>68</v>
      </c>
    </row>
    <row r="34" spans="1:17" ht="31.5" customHeight="1" x14ac:dyDescent="0.25">
      <c r="A34" s="54"/>
      <c r="B34" s="57"/>
      <c r="C34" s="54"/>
      <c r="D34" s="4">
        <v>43263</v>
      </c>
      <c r="E34" s="7">
        <v>1000</v>
      </c>
      <c r="F34" s="7">
        <f>F33+E34</f>
        <v>2000</v>
      </c>
      <c r="G34" s="10">
        <v>73</v>
      </c>
      <c r="H34" s="7">
        <f>E34*G34</f>
        <v>73000</v>
      </c>
      <c r="I34" s="4">
        <v>43292</v>
      </c>
      <c r="J34" s="7">
        <v>3000</v>
      </c>
      <c r="K34" s="7">
        <f>K33+J34</f>
        <v>5000</v>
      </c>
      <c r="L34" s="10">
        <v>74.8</v>
      </c>
      <c r="M34" s="7">
        <f>J34*L34</f>
        <v>224400</v>
      </c>
      <c r="N34" s="7"/>
      <c r="O34" s="7"/>
      <c r="P34" s="51"/>
      <c r="Q34" s="46"/>
    </row>
    <row r="35" spans="1:17" ht="31.5" customHeight="1" x14ac:dyDescent="0.25">
      <c r="A35" s="54"/>
      <c r="B35" s="57"/>
      <c r="C35" s="54"/>
      <c r="D35" s="4">
        <v>43264</v>
      </c>
      <c r="E35" s="7">
        <v>1000</v>
      </c>
      <c r="F35" s="7">
        <f>F34+E35</f>
        <v>3000</v>
      </c>
      <c r="G35" s="10">
        <v>72.3</v>
      </c>
      <c r="H35" s="7">
        <f>E35*G35</f>
        <v>72300</v>
      </c>
      <c r="I35" s="4">
        <v>43292</v>
      </c>
      <c r="J35" s="7">
        <v>5000</v>
      </c>
      <c r="K35" s="7">
        <f>K34+J35</f>
        <v>10000</v>
      </c>
      <c r="L35" s="10">
        <v>74.8</v>
      </c>
      <c r="M35" s="7">
        <f>J35*L35</f>
        <v>374000</v>
      </c>
      <c r="N35" s="7"/>
      <c r="O35" s="7"/>
      <c r="P35" s="51"/>
      <c r="Q35" s="46"/>
    </row>
    <row r="36" spans="1:17" ht="31.5" customHeight="1" x14ac:dyDescent="0.25">
      <c r="A36" s="54"/>
      <c r="B36" s="57"/>
      <c r="C36" s="54"/>
      <c r="D36" s="4"/>
      <c r="E36" s="7"/>
      <c r="F36" s="7"/>
      <c r="G36" s="10"/>
      <c r="H36" s="7"/>
      <c r="I36" s="4">
        <v>43292</v>
      </c>
      <c r="J36" s="7">
        <v>2000</v>
      </c>
      <c r="K36" s="7">
        <f>K35+J36</f>
        <v>12000</v>
      </c>
      <c r="L36" s="10">
        <v>74.8</v>
      </c>
      <c r="M36" s="7">
        <f>J36*L36</f>
        <v>149600</v>
      </c>
      <c r="N36" s="7"/>
      <c r="O36" s="7"/>
      <c r="P36" s="51"/>
      <c r="Q36" s="46"/>
    </row>
    <row r="37" spans="1:17" ht="31.5" customHeight="1" x14ac:dyDescent="0.25">
      <c r="A37" s="55"/>
      <c r="B37" s="58"/>
      <c r="C37" s="55"/>
      <c r="D37" s="4" t="s">
        <v>13</v>
      </c>
      <c r="E37" s="7">
        <f>SUM(E33:E35)</f>
        <v>3000</v>
      </c>
      <c r="F37" s="7"/>
      <c r="G37" s="39">
        <f>H37/E37</f>
        <v>72.833333333333329</v>
      </c>
      <c r="H37" s="7">
        <f>SUM(H33:H35)</f>
        <v>218500</v>
      </c>
      <c r="I37" s="4" t="s">
        <v>20</v>
      </c>
      <c r="J37" s="7">
        <f>SUM(J33:J36)</f>
        <v>12000</v>
      </c>
      <c r="K37" s="7"/>
      <c r="L37" s="10">
        <f>M37/J37</f>
        <v>74.8</v>
      </c>
      <c r="M37" s="7">
        <f>SUM(M33:M36)</f>
        <v>897600</v>
      </c>
      <c r="N37" s="7">
        <f>E37*(L37-G37)</f>
        <v>5900.0000000000055</v>
      </c>
      <c r="O37" s="7"/>
      <c r="P37" s="8"/>
      <c r="Q37" s="46"/>
    </row>
    <row r="38" spans="1:17" ht="31.5" customHeight="1" x14ac:dyDescent="0.25">
      <c r="A38" s="48" t="s">
        <v>59</v>
      </c>
      <c r="B38" s="49"/>
      <c r="C38" s="49"/>
      <c r="D38" s="49"/>
      <c r="E38" s="49"/>
      <c r="F38" s="49"/>
      <c r="G38" s="49"/>
      <c r="H38" s="49"/>
      <c r="I38" s="49"/>
      <c r="J38" s="49"/>
      <c r="K38" s="49"/>
      <c r="L38" s="49"/>
      <c r="M38" s="49"/>
      <c r="N38" s="49"/>
      <c r="O38" s="27">
        <f>N37</f>
        <v>5900.0000000000055</v>
      </c>
      <c r="P38" s="28" t="s">
        <v>52</v>
      </c>
      <c r="Q38" s="46"/>
    </row>
    <row r="41" spans="1:17" x14ac:dyDescent="0.25">
      <c r="A41" s="24" t="s">
        <v>55</v>
      </c>
      <c r="B41" s="29" t="s">
        <v>54</v>
      </c>
    </row>
  </sheetData>
  <mergeCells count="61">
    <mergeCell ref="Q5:Q7"/>
    <mergeCell ref="Q1:Q2"/>
    <mergeCell ref="Q3:Q4"/>
    <mergeCell ref="A7:N7"/>
    <mergeCell ref="A5:A6"/>
    <mergeCell ref="B5:B6"/>
    <mergeCell ref="C5:C6"/>
    <mergeCell ref="N1:N2"/>
    <mergeCell ref="O1:O2"/>
    <mergeCell ref="P1:P2"/>
    <mergeCell ref="A3:A4"/>
    <mergeCell ref="B3:B4"/>
    <mergeCell ref="C3:C4"/>
    <mergeCell ref="A1:A2"/>
    <mergeCell ref="B1:B2"/>
    <mergeCell ref="C1:C2"/>
    <mergeCell ref="D1:H1"/>
    <mergeCell ref="I1:M1"/>
    <mergeCell ref="P22:P28"/>
    <mergeCell ref="P33:P36"/>
    <mergeCell ref="O8:O9"/>
    <mergeCell ref="P8:P9"/>
    <mergeCell ref="D8:H8"/>
    <mergeCell ref="I8:M8"/>
    <mergeCell ref="N8:N9"/>
    <mergeCell ref="P10:P15"/>
    <mergeCell ref="A17:N17"/>
    <mergeCell ref="A31:A32"/>
    <mergeCell ref="B22:B29"/>
    <mergeCell ref="C22:C29"/>
    <mergeCell ref="B31:B32"/>
    <mergeCell ref="O20:O21"/>
    <mergeCell ref="A10:A16"/>
    <mergeCell ref="B10:B16"/>
    <mergeCell ref="C10:C16"/>
    <mergeCell ref="A8:A9"/>
    <mergeCell ref="B8:B9"/>
    <mergeCell ref="C8:C9"/>
    <mergeCell ref="A38:N38"/>
    <mergeCell ref="C31:C32"/>
    <mergeCell ref="A20:A21"/>
    <mergeCell ref="B20:B21"/>
    <mergeCell ref="C20:C21"/>
    <mergeCell ref="D20:H20"/>
    <mergeCell ref="A30:N30"/>
    <mergeCell ref="Q31:Q32"/>
    <mergeCell ref="Q33:Q38"/>
    <mergeCell ref="Q20:Q21"/>
    <mergeCell ref="Q22:Q30"/>
    <mergeCell ref="A33:A37"/>
    <mergeCell ref="B33:B37"/>
    <mergeCell ref="C33:C37"/>
    <mergeCell ref="I20:M20"/>
    <mergeCell ref="N20:N21"/>
    <mergeCell ref="D31:H31"/>
    <mergeCell ref="I31:M31"/>
    <mergeCell ref="N31:N32"/>
    <mergeCell ref="O31:O32"/>
    <mergeCell ref="P31:P32"/>
    <mergeCell ref="P20:P21"/>
    <mergeCell ref="A22:A29"/>
  </mergeCells>
  <phoneticPr fontId="1" type="noConversion"/>
  <pageMargins left="0.23622047244094491" right="0.23622047244094491" top="0.74803149606299213" bottom="0.74803149606299213" header="0.31496062992125984" footer="0.31496062992125984"/>
  <pageSetup paperSize="9" scale="69" fitToHeight="2" orientation="landscape" horizontalDpi="4294967295" verticalDpi="4294967295" r:id="rId1"/>
  <headerFooter>
    <oddHeader>&amp;L附表二：徐友彬犯罪所得計算表</oddHeader>
  </headerFooter>
  <rowBreaks count="2" manualBreakCount="2">
    <brk id="7" max="16" man="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workbookViewId="0">
      <selection activeCell="D18" sqref="D18"/>
    </sheetView>
  </sheetViews>
  <sheetFormatPr defaultRowHeight="15.75" x14ac:dyDescent="0.25"/>
  <cols>
    <col min="1" max="1" width="8.5703125" style="1" bestFit="1" customWidth="1"/>
    <col min="2" max="2" width="17.140625" style="1" customWidth="1"/>
    <col min="3" max="3" width="12.7109375" style="1" bestFit="1" customWidth="1"/>
    <col min="4" max="4" width="12.7109375" style="25" bestFit="1" customWidth="1"/>
    <col min="5" max="5" width="11" style="6" bestFit="1" customWidth="1"/>
    <col min="6" max="6" width="11" style="6" hidden="1" customWidth="1"/>
    <col min="7" max="7" width="15" style="11" customWidth="1"/>
    <col min="8" max="8" width="11" style="6" bestFit="1" customWidth="1"/>
    <col min="9" max="9" width="11" style="25" bestFit="1" customWidth="1"/>
    <col min="10" max="10" width="11" style="6" bestFit="1" customWidth="1"/>
    <col min="11" max="11" width="11" style="6" hidden="1" customWidth="1"/>
    <col min="12" max="12" width="15.7109375" style="11" customWidth="1"/>
    <col min="13" max="13" width="10.5703125" style="6" bestFit="1" customWidth="1"/>
    <col min="14" max="14" width="18.5703125" style="6" customWidth="1"/>
    <col min="15" max="15" width="10.28515625" style="6" customWidth="1"/>
    <col min="16" max="16" width="31.85546875" style="5" customWidth="1"/>
    <col min="17" max="17" width="18.42578125" style="1" customWidth="1"/>
    <col min="18" max="16384" width="9.140625" style="1"/>
  </cols>
  <sheetData>
    <row r="1" spans="1:17" s="3" customFormat="1" x14ac:dyDescent="0.25">
      <c r="A1" s="45" t="s">
        <v>4</v>
      </c>
      <c r="B1" s="44" t="s">
        <v>9</v>
      </c>
      <c r="C1" s="44" t="s">
        <v>12</v>
      </c>
      <c r="D1" s="45" t="s">
        <v>5</v>
      </c>
      <c r="E1" s="45"/>
      <c r="F1" s="45"/>
      <c r="G1" s="45"/>
      <c r="H1" s="45"/>
      <c r="I1" s="43" t="s">
        <v>8</v>
      </c>
      <c r="J1" s="43"/>
      <c r="K1" s="43"/>
      <c r="L1" s="43"/>
      <c r="M1" s="43"/>
      <c r="N1" s="47" t="s">
        <v>47</v>
      </c>
      <c r="O1" s="43" t="s">
        <v>37</v>
      </c>
      <c r="P1" s="44" t="s">
        <v>10</v>
      </c>
      <c r="Q1" s="45" t="s">
        <v>24</v>
      </c>
    </row>
    <row r="2" spans="1:17" s="3" customFormat="1" ht="31.5" x14ac:dyDescent="0.25">
      <c r="A2" s="45"/>
      <c r="B2" s="45"/>
      <c r="C2" s="44"/>
      <c r="D2" s="4" t="s">
        <v>6</v>
      </c>
      <c r="E2" s="20" t="s">
        <v>41</v>
      </c>
      <c r="F2" s="17" t="s">
        <v>7</v>
      </c>
      <c r="G2" s="19" t="s">
        <v>43</v>
      </c>
      <c r="H2" s="20" t="s">
        <v>44</v>
      </c>
      <c r="I2" s="4" t="s">
        <v>6</v>
      </c>
      <c r="J2" s="20" t="s">
        <v>42</v>
      </c>
      <c r="K2" s="17" t="s">
        <v>7</v>
      </c>
      <c r="L2" s="19" t="s">
        <v>46</v>
      </c>
      <c r="M2" s="20" t="s">
        <v>45</v>
      </c>
      <c r="N2" s="43"/>
      <c r="O2" s="43"/>
      <c r="P2" s="44"/>
      <c r="Q2" s="45"/>
    </row>
    <row r="3" spans="1:17" ht="35.25" customHeight="1" x14ac:dyDescent="0.25">
      <c r="A3" s="45" t="s">
        <v>17</v>
      </c>
      <c r="B3" s="44" t="s">
        <v>18</v>
      </c>
      <c r="C3" s="45" t="s">
        <v>1</v>
      </c>
      <c r="D3" s="4">
        <v>42748</v>
      </c>
      <c r="E3" s="7">
        <v>2000</v>
      </c>
      <c r="F3" s="7">
        <f>E3</f>
        <v>2000</v>
      </c>
      <c r="G3" s="10">
        <v>47.3</v>
      </c>
      <c r="H3" s="7">
        <f t="shared" ref="H3:H9" si="0">G3*E3</f>
        <v>94600</v>
      </c>
      <c r="I3" s="4">
        <v>42772</v>
      </c>
      <c r="J3" s="7">
        <v>10000</v>
      </c>
      <c r="K3" s="7">
        <f>J3</f>
        <v>10000</v>
      </c>
      <c r="L3" s="10">
        <v>55</v>
      </c>
      <c r="M3" s="7">
        <f>J3*L3</f>
        <v>550000</v>
      </c>
      <c r="N3" s="7"/>
      <c r="O3" s="7"/>
      <c r="P3" s="60" t="s">
        <v>28</v>
      </c>
      <c r="Q3" s="46" t="s">
        <v>61</v>
      </c>
    </row>
    <row r="4" spans="1:17" ht="35.25" customHeight="1" x14ac:dyDescent="0.25">
      <c r="A4" s="45"/>
      <c r="B4" s="44"/>
      <c r="C4" s="45"/>
      <c r="D4" s="4">
        <v>42752</v>
      </c>
      <c r="E4" s="7">
        <v>3000</v>
      </c>
      <c r="F4" s="7">
        <f t="shared" ref="F4:F9" si="1">F3+E4</f>
        <v>5000</v>
      </c>
      <c r="G4" s="10">
        <v>47</v>
      </c>
      <c r="H4" s="7">
        <f t="shared" si="0"/>
        <v>141000</v>
      </c>
      <c r="I4" s="4">
        <v>42773</v>
      </c>
      <c r="J4" s="7">
        <v>5000</v>
      </c>
      <c r="K4" s="7">
        <f>K3+J4</f>
        <v>15000</v>
      </c>
      <c r="L4" s="10">
        <v>55.2</v>
      </c>
      <c r="M4" s="7">
        <f>J4*L4</f>
        <v>276000</v>
      </c>
      <c r="N4" s="7"/>
      <c r="O4" s="7"/>
      <c r="P4" s="60"/>
      <c r="Q4" s="46"/>
    </row>
    <row r="5" spans="1:17" ht="35.25" customHeight="1" x14ac:dyDescent="0.25">
      <c r="A5" s="45"/>
      <c r="B5" s="44"/>
      <c r="C5" s="45"/>
      <c r="D5" s="4">
        <v>42753</v>
      </c>
      <c r="E5" s="7">
        <v>2000</v>
      </c>
      <c r="F5" s="7">
        <f t="shared" si="1"/>
        <v>7000</v>
      </c>
      <c r="G5" s="10">
        <v>47.25</v>
      </c>
      <c r="H5" s="7">
        <f t="shared" si="0"/>
        <v>94500</v>
      </c>
      <c r="I5" s="4">
        <v>42773</v>
      </c>
      <c r="J5" s="7">
        <v>1000</v>
      </c>
      <c r="K5" s="7">
        <f>K4+J5</f>
        <v>16000</v>
      </c>
      <c r="L5" s="10">
        <v>56.2</v>
      </c>
      <c r="M5" s="7">
        <f>J5*L5</f>
        <v>56200</v>
      </c>
      <c r="N5" s="7"/>
      <c r="O5" s="7"/>
      <c r="P5" s="60"/>
      <c r="Q5" s="46"/>
    </row>
    <row r="6" spans="1:17" ht="35.25" customHeight="1" x14ac:dyDescent="0.25">
      <c r="A6" s="45"/>
      <c r="B6" s="44"/>
      <c r="C6" s="45"/>
      <c r="D6" s="4">
        <v>42753</v>
      </c>
      <c r="E6" s="7">
        <v>2000</v>
      </c>
      <c r="F6" s="7">
        <f t="shared" si="1"/>
        <v>9000</v>
      </c>
      <c r="G6" s="10">
        <v>47.3</v>
      </c>
      <c r="H6" s="7">
        <f t="shared" si="0"/>
        <v>94600</v>
      </c>
      <c r="I6" s="4">
        <v>42773</v>
      </c>
      <c r="J6" s="7">
        <v>5000</v>
      </c>
      <c r="K6" s="7">
        <f>K5+J6</f>
        <v>21000</v>
      </c>
      <c r="L6" s="10">
        <v>56.1</v>
      </c>
      <c r="M6" s="7">
        <f>J6*L6</f>
        <v>280500</v>
      </c>
      <c r="N6" s="7"/>
      <c r="O6" s="7"/>
      <c r="P6" s="60"/>
      <c r="Q6" s="46"/>
    </row>
    <row r="7" spans="1:17" ht="35.25" customHeight="1" x14ac:dyDescent="0.25">
      <c r="A7" s="45"/>
      <c r="B7" s="44"/>
      <c r="C7" s="45"/>
      <c r="D7" s="4">
        <v>42754</v>
      </c>
      <c r="E7" s="7">
        <v>5000</v>
      </c>
      <c r="F7" s="7">
        <f t="shared" si="1"/>
        <v>14000</v>
      </c>
      <c r="G7" s="10">
        <v>47.2</v>
      </c>
      <c r="H7" s="7">
        <f t="shared" si="0"/>
        <v>236000</v>
      </c>
      <c r="I7" s="4"/>
      <c r="J7" s="7"/>
      <c r="K7" s="7"/>
      <c r="L7" s="10"/>
      <c r="M7" s="7"/>
      <c r="N7" s="7"/>
      <c r="O7" s="7"/>
      <c r="P7" s="60"/>
      <c r="Q7" s="46"/>
    </row>
    <row r="8" spans="1:17" ht="35.25" customHeight="1" x14ac:dyDescent="0.25">
      <c r="A8" s="45"/>
      <c r="B8" s="44"/>
      <c r="C8" s="45"/>
      <c r="D8" s="4">
        <v>42754</v>
      </c>
      <c r="E8" s="7">
        <v>2000</v>
      </c>
      <c r="F8" s="7">
        <f t="shared" si="1"/>
        <v>16000</v>
      </c>
      <c r="G8" s="10">
        <v>47.25</v>
      </c>
      <c r="H8" s="7">
        <f t="shared" si="0"/>
        <v>94500</v>
      </c>
      <c r="I8" s="4"/>
      <c r="J8" s="7"/>
      <c r="K8" s="7"/>
      <c r="L8" s="10"/>
      <c r="M8" s="7"/>
      <c r="N8" s="7"/>
      <c r="O8" s="7"/>
      <c r="P8" s="60"/>
      <c r="Q8" s="46"/>
    </row>
    <row r="9" spans="1:17" ht="35.25" customHeight="1" x14ac:dyDescent="0.25">
      <c r="A9" s="45"/>
      <c r="B9" s="44"/>
      <c r="C9" s="45"/>
      <c r="D9" s="4">
        <v>42754</v>
      </c>
      <c r="E9" s="7">
        <v>5000</v>
      </c>
      <c r="F9" s="7">
        <f t="shared" si="1"/>
        <v>21000</v>
      </c>
      <c r="G9" s="10">
        <v>47.3</v>
      </c>
      <c r="H9" s="7">
        <f t="shared" si="0"/>
        <v>236500</v>
      </c>
      <c r="I9" s="4"/>
      <c r="J9" s="7"/>
      <c r="K9" s="7"/>
      <c r="L9" s="10"/>
      <c r="M9" s="7"/>
      <c r="N9" s="7"/>
      <c r="O9" s="7"/>
      <c r="P9" s="60"/>
      <c r="Q9" s="46"/>
    </row>
    <row r="10" spans="1:17" ht="35.25" customHeight="1" x14ac:dyDescent="0.25">
      <c r="A10" s="45"/>
      <c r="B10" s="44"/>
      <c r="C10" s="45"/>
      <c r="D10" s="4" t="s">
        <v>13</v>
      </c>
      <c r="E10" s="7">
        <f>SUM(E3:E9)</f>
        <v>21000</v>
      </c>
      <c r="F10" s="7"/>
      <c r="G10" s="39">
        <f>H10/E10</f>
        <v>47.223809523809521</v>
      </c>
      <c r="H10" s="7">
        <f>SUM(H3:H9)</f>
        <v>991700</v>
      </c>
      <c r="I10" s="4" t="s">
        <v>23</v>
      </c>
      <c r="J10" s="7">
        <f>SUM(J3:J9)</f>
        <v>21000</v>
      </c>
      <c r="K10" s="7"/>
      <c r="L10" s="39">
        <f>M10/J10</f>
        <v>55.366666666666667</v>
      </c>
      <c r="M10" s="7">
        <f>SUM(M3:M9)</f>
        <v>1162700</v>
      </c>
      <c r="N10" s="7">
        <f>E10*(L10-G10)</f>
        <v>171000.00000000006</v>
      </c>
      <c r="O10" s="7"/>
      <c r="P10" s="40"/>
      <c r="Q10" s="46"/>
    </row>
    <row r="11" spans="1:17" ht="35.25" customHeight="1" x14ac:dyDescent="0.25">
      <c r="A11" s="48" t="s">
        <v>56</v>
      </c>
      <c r="B11" s="49"/>
      <c r="C11" s="49"/>
      <c r="D11" s="49"/>
      <c r="E11" s="49"/>
      <c r="F11" s="49"/>
      <c r="G11" s="49"/>
      <c r="H11" s="49"/>
      <c r="I11" s="49"/>
      <c r="J11" s="49"/>
      <c r="K11" s="49"/>
      <c r="L11" s="49"/>
      <c r="M11" s="49"/>
      <c r="N11" s="49"/>
      <c r="O11" s="27">
        <f>N10</f>
        <v>171000.00000000006</v>
      </c>
      <c r="P11" s="30" t="s">
        <v>52</v>
      </c>
      <c r="Q11" s="46"/>
    </row>
    <row r="13" spans="1:17" x14ac:dyDescent="0.25">
      <c r="A13" s="24" t="s">
        <v>55</v>
      </c>
      <c r="B13" s="29" t="s">
        <v>54</v>
      </c>
    </row>
  </sheetData>
  <mergeCells count="15">
    <mergeCell ref="A11:N11"/>
    <mergeCell ref="O1:O2"/>
    <mergeCell ref="P1:P2"/>
    <mergeCell ref="Q1:Q2"/>
    <mergeCell ref="A1:A2"/>
    <mergeCell ref="B1:B2"/>
    <mergeCell ref="C1:C2"/>
    <mergeCell ref="D1:H1"/>
    <mergeCell ref="I1:M1"/>
    <mergeCell ref="N1:N2"/>
    <mergeCell ref="A3:A10"/>
    <mergeCell ref="B3:B10"/>
    <mergeCell ref="C3:C10"/>
    <mergeCell ref="P3:P9"/>
    <mergeCell ref="Q3:Q11"/>
  </mergeCells>
  <phoneticPr fontId="1" type="noConversion"/>
  <pageMargins left="0.23622047244094491" right="0.23622047244094491" top="0.74803149606299213" bottom="0.74803149606299213" header="0.31496062992125984" footer="0.31496062992125984"/>
  <pageSetup paperSize="9" scale="72" orientation="landscape" horizontalDpi="4294967295" verticalDpi="4294967295" r:id="rId1"/>
  <headerFooter>
    <oddHeader>&amp;L附表三：陳麗甄犯罪所得計算表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workbookViewId="0">
      <selection activeCell="O14" sqref="O14"/>
    </sheetView>
  </sheetViews>
  <sheetFormatPr defaultRowHeight="15.75" x14ac:dyDescent="0.25"/>
  <cols>
    <col min="1" max="1" width="8.5703125" style="1" bestFit="1" customWidth="1"/>
    <col min="2" max="2" width="17.140625" style="1" customWidth="1"/>
    <col min="3" max="3" width="12.7109375" style="3" bestFit="1" customWidth="1"/>
    <col min="4" max="4" width="12.7109375" style="2" bestFit="1" customWidth="1"/>
    <col min="5" max="5" width="11" style="6" bestFit="1" customWidth="1"/>
    <col min="6" max="6" width="11" style="6" hidden="1" customWidth="1"/>
    <col min="7" max="7" width="15" style="11" customWidth="1"/>
    <col min="8" max="8" width="11" style="6" bestFit="1" customWidth="1"/>
    <col min="9" max="9" width="11" style="2" bestFit="1" customWidth="1"/>
    <col min="10" max="10" width="11" style="6" bestFit="1" customWidth="1"/>
    <col min="11" max="11" width="11" style="6" hidden="1" customWidth="1"/>
    <col min="12" max="12" width="15.7109375" style="11" customWidth="1"/>
    <col min="13" max="13" width="10.5703125" style="6" bestFit="1" customWidth="1"/>
    <col min="14" max="14" width="18.5703125" style="6" customWidth="1"/>
    <col min="15" max="15" width="10.28515625" style="6" customWidth="1"/>
    <col min="16" max="16" width="31.85546875" style="5" customWidth="1"/>
    <col min="17" max="17" width="18.28515625" style="1" customWidth="1"/>
    <col min="18" max="16384" width="9.140625" style="1"/>
  </cols>
  <sheetData>
    <row r="1" spans="1:17" s="3" customFormat="1" x14ac:dyDescent="0.25">
      <c r="A1" s="45" t="s">
        <v>4</v>
      </c>
      <c r="B1" s="44" t="s">
        <v>9</v>
      </c>
      <c r="C1" s="44" t="s">
        <v>12</v>
      </c>
      <c r="D1" s="45" t="s">
        <v>5</v>
      </c>
      <c r="E1" s="45"/>
      <c r="F1" s="45"/>
      <c r="G1" s="45"/>
      <c r="H1" s="45"/>
      <c r="I1" s="43" t="s">
        <v>8</v>
      </c>
      <c r="J1" s="43"/>
      <c r="K1" s="43"/>
      <c r="L1" s="43"/>
      <c r="M1" s="43"/>
      <c r="N1" s="47" t="s">
        <v>47</v>
      </c>
      <c r="O1" s="43" t="s">
        <v>37</v>
      </c>
      <c r="P1" s="44" t="s">
        <v>10</v>
      </c>
      <c r="Q1" s="45" t="s">
        <v>24</v>
      </c>
    </row>
    <row r="2" spans="1:17" s="3" customFormat="1" ht="31.5" x14ac:dyDescent="0.25">
      <c r="A2" s="45"/>
      <c r="B2" s="45"/>
      <c r="C2" s="44"/>
      <c r="D2" s="4" t="s">
        <v>6</v>
      </c>
      <c r="E2" s="20" t="s">
        <v>41</v>
      </c>
      <c r="F2" s="17" t="s">
        <v>7</v>
      </c>
      <c r="G2" s="19" t="s">
        <v>43</v>
      </c>
      <c r="H2" s="20" t="s">
        <v>44</v>
      </c>
      <c r="I2" s="4" t="s">
        <v>6</v>
      </c>
      <c r="J2" s="20" t="s">
        <v>42</v>
      </c>
      <c r="K2" s="17" t="s">
        <v>7</v>
      </c>
      <c r="L2" s="19" t="s">
        <v>46</v>
      </c>
      <c r="M2" s="20" t="s">
        <v>45</v>
      </c>
      <c r="N2" s="43"/>
      <c r="O2" s="43"/>
      <c r="P2" s="44"/>
      <c r="Q2" s="45"/>
    </row>
    <row r="3" spans="1:17" ht="110.25" x14ac:dyDescent="0.25">
      <c r="A3" s="53" t="s">
        <v>29</v>
      </c>
      <c r="B3" s="56" t="s">
        <v>30</v>
      </c>
      <c r="C3" s="53" t="s">
        <v>25</v>
      </c>
      <c r="D3" s="4">
        <v>43213</v>
      </c>
      <c r="E3" s="7">
        <v>3000</v>
      </c>
      <c r="F3" s="7">
        <v>3000</v>
      </c>
      <c r="G3" s="10">
        <v>63</v>
      </c>
      <c r="H3" s="7">
        <f t="shared" ref="H3:H12" si="0">G3*E3</f>
        <v>189000</v>
      </c>
      <c r="I3" s="4">
        <v>43243</v>
      </c>
      <c r="J3" s="7">
        <v>3000</v>
      </c>
      <c r="K3" s="7">
        <v>3000</v>
      </c>
      <c r="L3" s="10">
        <v>72.400000000000006</v>
      </c>
      <c r="M3" s="7">
        <f>J3*L3</f>
        <v>217200.00000000003</v>
      </c>
      <c r="N3" s="7"/>
      <c r="O3" s="7"/>
      <c r="P3" s="8" t="s">
        <v>32</v>
      </c>
      <c r="Q3" s="50" t="s">
        <v>66</v>
      </c>
    </row>
    <row r="4" spans="1:17" ht="32.25" customHeight="1" x14ac:dyDescent="0.25">
      <c r="A4" s="54"/>
      <c r="B4" s="58"/>
      <c r="C4" s="55"/>
      <c r="D4" s="4" t="s">
        <v>13</v>
      </c>
      <c r="E4" s="7">
        <f>SUM(E3)</f>
        <v>3000</v>
      </c>
      <c r="F4" s="7"/>
      <c r="G4" s="10">
        <f>H4/E4</f>
        <v>63</v>
      </c>
      <c r="H4" s="7">
        <f>SUM(H3)</f>
        <v>189000</v>
      </c>
      <c r="I4" s="4" t="s">
        <v>14</v>
      </c>
      <c r="J4" s="7">
        <f>SUM(J1:J3)</f>
        <v>3000</v>
      </c>
      <c r="K4" s="7"/>
      <c r="L4" s="10">
        <f>M4/J4</f>
        <v>72.400000000000006</v>
      </c>
      <c r="M4" s="7">
        <f>SUM(M1:M3)</f>
        <v>217200.00000000003</v>
      </c>
      <c r="N4" s="7">
        <f>E4*(L4-G4)</f>
        <v>28200.000000000018</v>
      </c>
      <c r="O4" s="7"/>
      <c r="P4" s="8"/>
      <c r="Q4" s="51"/>
    </row>
    <row r="5" spans="1:17" ht="33" customHeight="1" x14ac:dyDescent="0.25">
      <c r="A5" s="54"/>
      <c r="B5" s="56" t="s">
        <v>31</v>
      </c>
      <c r="C5" s="53" t="s">
        <v>25</v>
      </c>
      <c r="D5" s="4">
        <v>43213</v>
      </c>
      <c r="E5" s="7">
        <v>1000</v>
      </c>
      <c r="F5" s="7">
        <f>E5</f>
        <v>1000</v>
      </c>
      <c r="G5" s="23">
        <v>62.4</v>
      </c>
      <c r="H5" s="7">
        <f t="shared" si="0"/>
        <v>62400</v>
      </c>
      <c r="I5" s="4">
        <v>43256</v>
      </c>
      <c r="J5" s="7">
        <v>2000</v>
      </c>
      <c r="K5" s="7">
        <f>J5</f>
        <v>2000</v>
      </c>
      <c r="L5" s="10">
        <v>72.5</v>
      </c>
      <c r="M5" s="7">
        <f>J5*L5</f>
        <v>145000</v>
      </c>
      <c r="N5" s="7"/>
      <c r="O5" s="7"/>
      <c r="P5" s="50" t="s">
        <v>33</v>
      </c>
      <c r="Q5" s="51"/>
    </row>
    <row r="6" spans="1:17" ht="33" customHeight="1" x14ac:dyDescent="0.25">
      <c r="A6" s="54"/>
      <c r="B6" s="57"/>
      <c r="C6" s="54"/>
      <c r="D6" s="4">
        <v>43213</v>
      </c>
      <c r="E6" s="7">
        <v>1000</v>
      </c>
      <c r="F6" s="7">
        <f t="shared" ref="F6:F12" si="1">F5+E6</f>
        <v>2000</v>
      </c>
      <c r="G6" s="23">
        <v>62.7</v>
      </c>
      <c r="H6" s="7">
        <f t="shared" si="0"/>
        <v>62700</v>
      </c>
      <c r="I6" s="4">
        <v>43270</v>
      </c>
      <c r="J6" s="7">
        <v>7000</v>
      </c>
      <c r="K6" s="7">
        <f>K5+J6</f>
        <v>9000</v>
      </c>
      <c r="L6" s="10">
        <v>72.7</v>
      </c>
      <c r="M6" s="7">
        <f>J6*L6</f>
        <v>508900</v>
      </c>
      <c r="N6" s="7"/>
      <c r="O6" s="7"/>
      <c r="P6" s="51"/>
      <c r="Q6" s="51"/>
    </row>
    <row r="7" spans="1:17" ht="33" customHeight="1" x14ac:dyDescent="0.25">
      <c r="A7" s="54"/>
      <c r="B7" s="57"/>
      <c r="C7" s="54"/>
      <c r="D7" s="4">
        <v>43213</v>
      </c>
      <c r="E7" s="7">
        <v>1000</v>
      </c>
      <c r="F7" s="7">
        <f t="shared" si="1"/>
        <v>3000</v>
      </c>
      <c r="G7" s="23">
        <v>62.8</v>
      </c>
      <c r="H7" s="7">
        <f t="shared" si="0"/>
        <v>62800</v>
      </c>
      <c r="I7" s="4"/>
      <c r="J7" s="7"/>
      <c r="K7" s="7"/>
      <c r="L7" s="10"/>
      <c r="M7" s="7"/>
      <c r="N7" s="7"/>
      <c r="O7" s="7"/>
      <c r="P7" s="51"/>
      <c r="Q7" s="51"/>
    </row>
    <row r="8" spans="1:17" ht="33" customHeight="1" x14ac:dyDescent="0.25">
      <c r="A8" s="54"/>
      <c r="B8" s="57"/>
      <c r="C8" s="54"/>
      <c r="D8" s="4">
        <v>43213</v>
      </c>
      <c r="E8" s="7">
        <v>1000</v>
      </c>
      <c r="F8" s="7">
        <f t="shared" si="1"/>
        <v>4000</v>
      </c>
      <c r="G8" s="23">
        <v>63</v>
      </c>
      <c r="H8" s="7">
        <f t="shared" si="0"/>
        <v>63000</v>
      </c>
      <c r="I8" s="4"/>
      <c r="J8" s="7"/>
      <c r="K8" s="7"/>
      <c r="L8" s="10"/>
      <c r="M8" s="7"/>
      <c r="N8" s="7"/>
      <c r="O8" s="7"/>
      <c r="P8" s="51"/>
      <c r="Q8" s="51"/>
    </row>
    <row r="9" spans="1:17" ht="33" customHeight="1" x14ac:dyDescent="0.25">
      <c r="A9" s="54"/>
      <c r="B9" s="57"/>
      <c r="C9" s="54"/>
      <c r="D9" s="4">
        <v>43213</v>
      </c>
      <c r="E9" s="7">
        <v>1000</v>
      </c>
      <c r="F9" s="7">
        <f t="shared" si="1"/>
        <v>5000</v>
      </c>
      <c r="G9" s="23">
        <v>62.5</v>
      </c>
      <c r="H9" s="7">
        <f t="shared" si="0"/>
        <v>62500</v>
      </c>
      <c r="I9" s="4"/>
      <c r="J9" s="7"/>
      <c r="K9" s="7"/>
      <c r="L9" s="10"/>
      <c r="M9" s="7"/>
      <c r="N9" s="7"/>
      <c r="O9" s="7"/>
      <c r="P9" s="51"/>
      <c r="Q9" s="51"/>
    </row>
    <row r="10" spans="1:17" ht="33" customHeight="1" x14ac:dyDescent="0.25">
      <c r="A10" s="54"/>
      <c r="B10" s="57"/>
      <c r="C10" s="54"/>
      <c r="D10" s="4">
        <v>43213</v>
      </c>
      <c r="E10" s="7">
        <v>1000</v>
      </c>
      <c r="F10" s="7">
        <f t="shared" si="1"/>
        <v>6000</v>
      </c>
      <c r="G10" s="23">
        <v>62.2</v>
      </c>
      <c r="H10" s="7">
        <f t="shared" si="0"/>
        <v>62200</v>
      </c>
      <c r="I10" s="4"/>
      <c r="J10" s="7"/>
      <c r="K10" s="7"/>
      <c r="L10" s="10"/>
      <c r="M10" s="7"/>
      <c r="N10" s="7"/>
      <c r="O10" s="7"/>
      <c r="P10" s="51"/>
      <c r="Q10" s="51"/>
    </row>
    <row r="11" spans="1:17" ht="33" customHeight="1" x14ac:dyDescent="0.25">
      <c r="A11" s="54"/>
      <c r="B11" s="57"/>
      <c r="C11" s="54"/>
      <c r="D11" s="4">
        <v>43214</v>
      </c>
      <c r="E11" s="7">
        <v>1000</v>
      </c>
      <c r="F11" s="7">
        <f t="shared" si="1"/>
        <v>7000</v>
      </c>
      <c r="G11" s="23">
        <v>62</v>
      </c>
      <c r="H11" s="7">
        <f t="shared" si="0"/>
        <v>62000</v>
      </c>
      <c r="I11" s="4"/>
      <c r="J11" s="7"/>
      <c r="K11" s="7"/>
      <c r="L11" s="10"/>
      <c r="M11" s="7"/>
      <c r="N11" s="7"/>
      <c r="O11" s="7"/>
      <c r="P11" s="51"/>
      <c r="Q11" s="51"/>
    </row>
    <row r="12" spans="1:17" ht="33" customHeight="1" x14ac:dyDescent="0.25">
      <c r="A12" s="54"/>
      <c r="B12" s="57"/>
      <c r="C12" s="54"/>
      <c r="D12" s="4">
        <v>43214</v>
      </c>
      <c r="E12" s="7">
        <v>1000</v>
      </c>
      <c r="F12" s="7">
        <f t="shared" si="1"/>
        <v>8000</v>
      </c>
      <c r="G12" s="23">
        <v>61.2</v>
      </c>
      <c r="H12" s="7">
        <f t="shared" si="0"/>
        <v>61200</v>
      </c>
      <c r="I12" s="4"/>
      <c r="J12" s="7"/>
      <c r="K12" s="7"/>
      <c r="L12" s="10"/>
      <c r="M12" s="7"/>
      <c r="N12" s="7"/>
      <c r="O12" s="7"/>
      <c r="P12" s="52"/>
      <c r="Q12" s="51"/>
    </row>
    <row r="13" spans="1:17" ht="33" customHeight="1" x14ac:dyDescent="0.25">
      <c r="A13" s="55"/>
      <c r="B13" s="58"/>
      <c r="C13" s="55"/>
      <c r="D13" s="4" t="s">
        <v>26</v>
      </c>
      <c r="E13" s="7">
        <f>SUM(E5:E12)</f>
        <v>8000</v>
      </c>
      <c r="F13" s="7"/>
      <c r="G13" s="38">
        <f>H13/E13</f>
        <v>62.35</v>
      </c>
      <c r="H13" s="7">
        <f>SUM(H5:H12)</f>
        <v>498800</v>
      </c>
      <c r="I13" s="4" t="s">
        <v>27</v>
      </c>
      <c r="J13" s="7">
        <f>SUM(J5:J12)</f>
        <v>9000</v>
      </c>
      <c r="K13" s="7"/>
      <c r="L13" s="39">
        <f>M13/J13</f>
        <v>72.655555555555551</v>
      </c>
      <c r="M13" s="7">
        <f>SUM(M5:M12)</f>
        <v>653900</v>
      </c>
      <c r="N13" s="7">
        <f>E13*(L13-G13)</f>
        <v>82444.444444444394</v>
      </c>
      <c r="O13" s="7"/>
      <c r="P13" s="8"/>
      <c r="Q13" s="51"/>
    </row>
    <row r="14" spans="1:17" ht="30.75" customHeight="1" x14ac:dyDescent="0.25">
      <c r="A14" s="48" t="s">
        <v>60</v>
      </c>
      <c r="B14" s="49"/>
      <c r="C14" s="49"/>
      <c r="D14" s="49"/>
      <c r="E14" s="49"/>
      <c r="F14" s="49"/>
      <c r="G14" s="49"/>
      <c r="H14" s="49"/>
      <c r="I14" s="49"/>
      <c r="J14" s="49"/>
      <c r="K14" s="49"/>
      <c r="L14" s="49"/>
      <c r="M14" s="49"/>
      <c r="N14" s="49"/>
      <c r="O14" s="27">
        <f>N4+N13</f>
        <v>110644.44444444441</v>
      </c>
      <c r="P14" s="28" t="s">
        <v>52</v>
      </c>
      <c r="Q14" s="52"/>
    </row>
    <row r="15" spans="1:17" x14ac:dyDescent="0.25">
      <c r="A15" s="35"/>
      <c r="B15" s="35"/>
      <c r="C15" s="35"/>
      <c r="D15" s="35"/>
      <c r="E15" s="35"/>
      <c r="F15" s="35"/>
      <c r="G15" s="35"/>
      <c r="H15" s="35"/>
      <c r="I15" s="35"/>
      <c r="J15" s="35"/>
      <c r="K15" s="35"/>
      <c r="L15" s="35"/>
      <c r="M15" s="35"/>
      <c r="N15" s="35"/>
      <c r="O15" s="14"/>
      <c r="P15" s="16"/>
      <c r="Q15" s="12"/>
    </row>
    <row r="17" spans="1:2" x14ac:dyDescent="0.25">
      <c r="A17" s="24" t="s">
        <v>55</v>
      </c>
      <c r="B17" s="29" t="s">
        <v>54</v>
      </c>
    </row>
  </sheetData>
  <mergeCells count="17">
    <mergeCell ref="Q1:Q2"/>
    <mergeCell ref="A14:N14"/>
    <mergeCell ref="B3:B4"/>
    <mergeCell ref="C3:C4"/>
    <mergeCell ref="Q3:Q14"/>
    <mergeCell ref="O1:O2"/>
    <mergeCell ref="P1:P2"/>
    <mergeCell ref="A3:A13"/>
    <mergeCell ref="B5:B13"/>
    <mergeCell ref="C5:C13"/>
    <mergeCell ref="P5:P12"/>
    <mergeCell ref="A1:A2"/>
    <mergeCell ref="B1:B2"/>
    <mergeCell ref="C1:C2"/>
    <mergeCell ref="D1:H1"/>
    <mergeCell ref="I1:M1"/>
    <mergeCell ref="N1:N2"/>
  </mergeCells>
  <phoneticPr fontId="1" type="noConversion"/>
  <pageMargins left="0.23622047244094491" right="0.23622047244094491" top="0.74803149606299213" bottom="0.74803149606299213" header="0.31496062992125984" footer="0.31496062992125984"/>
  <pageSetup paperSize="9" scale="72" fitToHeight="2" orientation="landscape" horizontalDpi="4294967295" verticalDpi="4294967295" r:id="rId1"/>
  <headerFooter>
    <oddHeader>&amp;L附表四：薛宗明犯罪所得計算表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5</vt:i4>
      </vt:variant>
    </vt:vector>
  </HeadingPairs>
  <TitlesOfParts>
    <vt:vector size="9" baseType="lpstr">
      <vt:lpstr>王如玲</vt:lpstr>
      <vt:lpstr>徐友彬</vt:lpstr>
      <vt:lpstr>陳麗甄</vt:lpstr>
      <vt:lpstr>薛宗明</vt:lpstr>
      <vt:lpstr>王如玲!Print_Area</vt:lpstr>
      <vt:lpstr>徐友彬!Print_Area</vt:lpstr>
      <vt:lpstr>陳麗甄!Print_Area</vt:lpstr>
      <vt:lpstr>薛宗明!Print_Area</vt:lpstr>
      <vt:lpstr>王如玲!Print_Titles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2020-05-22T14:54:55Z</dcterms:modified>
</cp:coreProperties>
</file>